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w6j\Desktop\SBDC\Creations\Financial Workshop Series\3 Cash Flow and Forecasting\"/>
    </mc:Choice>
  </mc:AlternateContent>
  <xr:revisionPtr revIDLastSave="0" documentId="13_ncr:1_{05CCBF28-9387-428D-B208-C5BA86CB40F6}" xr6:coauthVersionLast="36" xr6:coauthVersionMax="36" xr10:uidLastSave="{00000000-0000-0000-0000-000000000000}"/>
  <bookViews>
    <workbookView xWindow="32760" yWindow="32760" windowWidth="19200" windowHeight="11388" tabRatio="740" activeTab="5" xr2:uid="{00000000-000D-0000-FFFF-FFFF00000000}"/>
  </bookViews>
  <sheets>
    <sheet name="Sample COA" sheetId="27" r:id="rId1"/>
    <sheet name="IS 2019" sheetId="28" r:id="rId2"/>
    <sheet name="SoOE 2019" sheetId="37" r:id="rId3"/>
    <sheet name="BS 2019" sheetId="29" r:id="rId4"/>
    <sheet name="SoCF 2019" sheetId="36" r:id="rId5"/>
    <sheet name="CFA Template" sheetId="39" r:id="rId6"/>
    <sheet name="CFA 2019" sheetId="25" r:id="rId7"/>
    <sheet name="CFA qtr comp" sheetId="38" r:id="rId8"/>
    <sheet name="% of Sales" sheetId="40" r:id="rId9"/>
    <sheet name="FC+25" sheetId="42" r:id="rId10"/>
    <sheet name="FC+10" sheetId="41" r:id="rId11"/>
    <sheet name="FC-25" sheetId="43" r:id="rId12"/>
  </sheets>
  <definedNames>
    <definedName name="Beg_Bal">#REF!</definedName>
    <definedName name="Cum_Int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ew">IF(Values_Entered,Header_Row+Number_of_Payments,Header_Row)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</definedNames>
  <calcPr calcId="191029"/>
</workbook>
</file>

<file path=xl/calcChain.xml><?xml version="1.0" encoding="utf-8"?>
<calcChain xmlns="http://schemas.openxmlformats.org/spreadsheetml/2006/main">
  <c r="C15" i="43" l="1"/>
  <c r="D15" i="43"/>
  <c r="E15" i="43"/>
  <c r="F15" i="43"/>
  <c r="G15" i="43"/>
  <c r="H15" i="43"/>
  <c r="N15" i="43" s="1"/>
  <c r="I15" i="43"/>
  <c r="I28" i="43" s="1"/>
  <c r="I31" i="43" s="1"/>
  <c r="J15" i="43"/>
  <c r="J28" i="43" s="1"/>
  <c r="J31" i="43" s="1"/>
  <c r="K15" i="43"/>
  <c r="L15" i="43"/>
  <c r="M15" i="43"/>
  <c r="C16" i="43"/>
  <c r="D16" i="43"/>
  <c r="E16" i="43"/>
  <c r="F16" i="43"/>
  <c r="G16" i="43"/>
  <c r="G28" i="43" s="1"/>
  <c r="G31" i="43" s="1"/>
  <c r="H16" i="43"/>
  <c r="I16" i="43"/>
  <c r="J16" i="43"/>
  <c r="K16" i="43"/>
  <c r="L16" i="43"/>
  <c r="M16" i="43"/>
  <c r="C28" i="43"/>
  <c r="C31" i="43" s="1"/>
  <c r="D28" i="43"/>
  <c r="D31" i="43" s="1"/>
  <c r="K28" i="43"/>
  <c r="K31" i="43" s="1"/>
  <c r="L28" i="43"/>
  <c r="L31" i="43" s="1"/>
  <c r="N18" i="43"/>
  <c r="C19" i="43"/>
  <c r="D19" i="43"/>
  <c r="E19" i="43"/>
  <c r="F19" i="43"/>
  <c r="F28" i="43" s="1"/>
  <c r="F31" i="43" s="1"/>
  <c r="G19" i="43"/>
  <c r="H19" i="43"/>
  <c r="I19" i="43"/>
  <c r="J19" i="43"/>
  <c r="K19" i="43"/>
  <c r="L19" i="43"/>
  <c r="M19" i="43"/>
  <c r="C20" i="43"/>
  <c r="D20" i="43"/>
  <c r="E20" i="43"/>
  <c r="F20" i="43"/>
  <c r="G20" i="43"/>
  <c r="H20" i="43"/>
  <c r="I20" i="43"/>
  <c r="J20" i="43"/>
  <c r="K20" i="43"/>
  <c r="L20" i="43"/>
  <c r="M20" i="43"/>
  <c r="C21" i="43"/>
  <c r="D21" i="43"/>
  <c r="E21" i="43"/>
  <c r="F21" i="43"/>
  <c r="G21" i="43"/>
  <c r="H21" i="43"/>
  <c r="N21" i="43" s="1"/>
  <c r="I21" i="43"/>
  <c r="J21" i="43"/>
  <c r="K21" i="43"/>
  <c r="L21" i="43"/>
  <c r="M21" i="43"/>
  <c r="C22" i="43"/>
  <c r="D22" i="43"/>
  <c r="E22" i="43"/>
  <c r="F22" i="43"/>
  <c r="G22" i="43"/>
  <c r="H22" i="43"/>
  <c r="I22" i="43"/>
  <c r="J22" i="43"/>
  <c r="K22" i="43"/>
  <c r="L22" i="43"/>
  <c r="M22" i="43"/>
  <c r="N23" i="43"/>
  <c r="C24" i="43"/>
  <c r="D24" i="43"/>
  <c r="E24" i="43"/>
  <c r="F24" i="43"/>
  <c r="G24" i="43"/>
  <c r="H24" i="43"/>
  <c r="I24" i="43"/>
  <c r="J24" i="43"/>
  <c r="K24" i="43"/>
  <c r="L24" i="43"/>
  <c r="M24" i="43"/>
  <c r="C25" i="43"/>
  <c r="N25" i="43" s="1"/>
  <c r="D25" i="43"/>
  <c r="E25" i="43"/>
  <c r="F25" i="43"/>
  <c r="G25" i="43"/>
  <c r="H25" i="43"/>
  <c r="I25" i="43"/>
  <c r="J25" i="43"/>
  <c r="K25" i="43"/>
  <c r="L25" i="43"/>
  <c r="M25" i="43"/>
  <c r="C26" i="43"/>
  <c r="D26" i="43"/>
  <c r="E26" i="43"/>
  <c r="F26" i="43"/>
  <c r="G26" i="43"/>
  <c r="N26" i="43" s="1"/>
  <c r="H26" i="43"/>
  <c r="I26" i="43"/>
  <c r="J26" i="43"/>
  <c r="K26" i="43"/>
  <c r="L26" i="43"/>
  <c r="M26" i="43"/>
  <c r="C27" i="43"/>
  <c r="D27" i="43"/>
  <c r="N27" i="43" s="1"/>
  <c r="E27" i="43"/>
  <c r="F27" i="43"/>
  <c r="G27" i="43"/>
  <c r="H27" i="43"/>
  <c r="I27" i="43"/>
  <c r="J27" i="43"/>
  <c r="K27" i="43"/>
  <c r="L27" i="43"/>
  <c r="M27" i="43"/>
  <c r="C11" i="43"/>
  <c r="N11" i="43" s="1"/>
  <c r="D11" i="43"/>
  <c r="E11" i="43"/>
  <c r="F11" i="43"/>
  <c r="G11" i="43"/>
  <c r="H11" i="43"/>
  <c r="I11" i="43"/>
  <c r="J11" i="43"/>
  <c r="K11" i="43"/>
  <c r="L11" i="43"/>
  <c r="M11" i="43"/>
  <c r="C12" i="43"/>
  <c r="D12" i="43"/>
  <c r="E12" i="43"/>
  <c r="F12" i="43"/>
  <c r="F13" i="43" s="1"/>
  <c r="G12" i="43"/>
  <c r="H12" i="43"/>
  <c r="H13" i="43" s="1"/>
  <c r="I12" i="43"/>
  <c r="J12" i="43"/>
  <c r="K12" i="43"/>
  <c r="L12" i="43"/>
  <c r="M12" i="43"/>
  <c r="C7" i="43"/>
  <c r="D7" i="43"/>
  <c r="E7" i="43"/>
  <c r="F7" i="43"/>
  <c r="G7" i="43"/>
  <c r="H7" i="43"/>
  <c r="I7" i="43"/>
  <c r="J7" i="43"/>
  <c r="J9" i="43" s="1"/>
  <c r="K7" i="43"/>
  <c r="L7" i="43"/>
  <c r="M7" i="43"/>
  <c r="C8" i="43"/>
  <c r="D8" i="43"/>
  <c r="E8" i="43"/>
  <c r="F8" i="43"/>
  <c r="F9" i="43" s="1"/>
  <c r="G8" i="43"/>
  <c r="G9" i="43" s="1"/>
  <c r="H8" i="43"/>
  <c r="I8" i="43"/>
  <c r="J8" i="43"/>
  <c r="K8" i="43"/>
  <c r="L8" i="43"/>
  <c r="M8" i="43"/>
  <c r="B16" i="43"/>
  <c r="B19" i="43"/>
  <c r="B20" i="43"/>
  <c r="N20" i="43" s="1"/>
  <c r="B21" i="43"/>
  <c r="B22" i="43"/>
  <c r="B24" i="43"/>
  <c r="B25" i="43"/>
  <c r="B26" i="43"/>
  <c r="B27" i="43"/>
  <c r="B15" i="43"/>
  <c r="B12" i="43"/>
  <c r="B13" i="43" s="1"/>
  <c r="B11" i="43"/>
  <c r="B8" i="43"/>
  <c r="B7" i="43"/>
  <c r="C7" i="41"/>
  <c r="D7" i="41"/>
  <c r="N7" i="41" s="1"/>
  <c r="E7" i="41"/>
  <c r="F7" i="41"/>
  <c r="G7" i="41"/>
  <c r="H7" i="41"/>
  <c r="H9" i="41" s="1"/>
  <c r="I7" i="41"/>
  <c r="I9" i="41" s="1"/>
  <c r="J7" i="41"/>
  <c r="K7" i="41"/>
  <c r="L7" i="41"/>
  <c r="L9" i="41" s="1"/>
  <c r="M7" i="41"/>
  <c r="C8" i="41"/>
  <c r="D8" i="41"/>
  <c r="E8" i="41"/>
  <c r="E9" i="41" s="1"/>
  <c r="F8" i="41"/>
  <c r="F9" i="41" s="1"/>
  <c r="G8" i="41"/>
  <c r="H8" i="41"/>
  <c r="I8" i="41"/>
  <c r="J8" i="41"/>
  <c r="K8" i="41"/>
  <c r="L8" i="41"/>
  <c r="M8" i="41"/>
  <c r="M9" i="41" s="1"/>
  <c r="C11" i="41"/>
  <c r="D11" i="41"/>
  <c r="D13" i="41" s="1"/>
  <c r="E11" i="41"/>
  <c r="F11" i="41"/>
  <c r="G11" i="41"/>
  <c r="H11" i="41"/>
  <c r="H13" i="41" s="1"/>
  <c r="I11" i="41"/>
  <c r="I13" i="41" s="1"/>
  <c r="J11" i="41"/>
  <c r="K11" i="41"/>
  <c r="L11" i="41"/>
  <c r="L13" i="41" s="1"/>
  <c r="M11" i="41"/>
  <c r="C12" i="41"/>
  <c r="D12" i="41"/>
  <c r="E12" i="41"/>
  <c r="N12" i="41" s="1"/>
  <c r="F12" i="41"/>
  <c r="G12" i="41"/>
  <c r="H12" i="41"/>
  <c r="I12" i="41"/>
  <c r="J12" i="41"/>
  <c r="K12" i="41"/>
  <c r="L12" i="41"/>
  <c r="M12" i="41"/>
  <c r="M13" i="41" s="1"/>
  <c r="C15" i="41"/>
  <c r="D15" i="41"/>
  <c r="D28" i="41" s="1"/>
  <c r="D31" i="41" s="1"/>
  <c r="E15" i="41"/>
  <c r="F15" i="41"/>
  <c r="G15" i="41"/>
  <c r="H15" i="41"/>
  <c r="H28" i="41" s="1"/>
  <c r="H31" i="41" s="1"/>
  <c r="I15" i="41"/>
  <c r="I28" i="41" s="1"/>
  <c r="I31" i="41" s="1"/>
  <c r="J15" i="41"/>
  <c r="K15" i="41"/>
  <c r="L15" i="41"/>
  <c r="L28" i="41" s="1"/>
  <c r="L31" i="41" s="1"/>
  <c r="M15" i="41"/>
  <c r="C16" i="41"/>
  <c r="D16" i="41"/>
  <c r="E16" i="41"/>
  <c r="N16" i="41" s="1"/>
  <c r="F16" i="41"/>
  <c r="F28" i="41" s="1"/>
  <c r="F31" i="41" s="1"/>
  <c r="G16" i="41"/>
  <c r="H16" i="41"/>
  <c r="I16" i="41"/>
  <c r="J16" i="41"/>
  <c r="K16" i="41"/>
  <c r="L16" i="41"/>
  <c r="M16" i="41"/>
  <c r="N17" i="41"/>
  <c r="K28" i="41"/>
  <c r="K31" i="41" s="1"/>
  <c r="N18" i="41"/>
  <c r="C19" i="41"/>
  <c r="D19" i="41"/>
  <c r="E19" i="41"/>
  <c r="N19" i="41" s="1"/>
  <c r="F19" i="41"/>
  <c r="G19" i="41"/>
  <c r="H19" i="41"/>
  <c r="I19" i="41"/>
  <c r="J19" i="41"/>
  <c r="K19" i="41"/>
  <c r="L19" i="41"/>
  <c r="M19" i="41"/>
  <c r="C20" i="41"/>
  <c r="D20" i="41"/>
  <c r="N20" i="41" s="1"/>
  <c r="E20" i="41"/>
  <c r="F20" i="41"/>
  <c r="G20" i="41"/>
  <c r="H20" i="41"/>
  <c r="I20" i="41"/>
  <c r="J20" i="41"/>
  <c r="J28" i="41" s="1"/>
  <c r="J31" i="41" s="1"/>
  <c r="K20" i="41"/>
  <c r="L20" i="41"/>
  <c r="M20" i="41"/>
  <c r="C21" i="41"/>
  <c r="D21" i="41"/>
  <c r="E21" i="41"/>
  <c r="F21" i="41"/>
  <c r="G21" i="41"/>
  <c r="G28" i="41" s="1"/>
  <c r="G31" i="41" s="1"/>
  <c r="H21" i="41"/>
  <c r="I21" i="41"/>
  <c r="J21" i="41"/>
  <c r="K21" i="41"/>
  <c r="L21" i="41"/>
  <c r="M21" i="41"/>
  <c r="C22" i="41"/>
  <c r="D22" i="41"/>
  <c r="E22" i="41"/>
  <c r="F22" i="41"/>
  <c r="G22" i="41"/>
  <c r="H22" i="41"/>
  <c r="I22" i="41"/>
  <c r="J22" i="41"/>
  <c r="K22" i="41"/>
  <c r="L22" i="41"/>
  <c r="M22" i="41"/>
  <c r="N23" i="41"/>
  <c r="C24" i="41"/>
  <c r="D24" i="41"/>
  <c r="E24" i="41"/>
  <c r="F24" i="41"/>
  <c r="N24" i="41" s="1"/>
  <c r="G24" i="41"/>
  <c r="H24" i="41"/>
  <c r="I24" i="41"/>
  <c r="J24" i="41"/>
  <c r="K24" i="41"/>
  <c r="L24" i="41"/>
  <c r="M24" i="41"/>
  <c r="C25" i="41"/>
  <c r="N25" i="41" s="1"/>
  <c r="D25" i="41"/>
  <c r="E25" i="41"/>
  <c r="F25" i="41"/>
  <c r="G25" i="41"/>
  <c r="H25" i="41"/>
  <c r="I25" i="41"/>
  <c r="J25" i="41"/>
  <c r="K25" i="41"/>
  <c r="L25" i="41"/>
  <c r="M25" i="41"/>
  <c r="C26" i="41"/>
  <c r="N26" i="41" s="1"/>
  <c r="D26" i="41"/>
  <c r="E26" i="41"/>
  <c r="F26" i="41"/>
  <c r="G26" i="41"/>
  <c r="H26" i="41"/>
  <c r="I26" i="41"/>
  <c r="J26" i="41"/>
  <c r="K26" i="41"/>
  <c r="L26" i="41"/>
  <c r="M26" i="41"/>
  <c r="C27" i="41"/>
  <c r="D27" i="41"/>
  <c r="E27" i="41"/>
  <c r="N27" i="41" s="1"/>
  <c r="F27" i="41"/>
  <c r="G27" i="41"/>
  <c r="H27" i="41"/>
  <c r="I27" i="41"/>
  <c r="J27" i="41"/>
  <c r="K27" i="41"/>
  <c r="L27" i="41"/>
  <c r="M27" i="41"/>
  <c r="B16" i="41"/>
  <c r="B28" i="41"/>
  <c r="B31" i="41" s="1"/>
  <c r="B19" i="41"/>
  <c r="B20" i="41"/>
  <c r="B21" i="41"/>
  <c r="B22" i="41"/>
  <c r="B24" i="41"/>
  <c r="B25" i="41"/>
  <c r="B26" i="41"/>
  <c r="B27" i="41"/>
  <c r="B15" i="41"/>
  <c r="B12" i="41"/>
  <c r="B11" i="41"/>
  <c r="B8" i="41"/>
  <c r="B9" i="41" s="1"/>
  <c r="B7" i="41"/>
  <c r="C7" i="42"/>
  <c r="D7" i="42"/>
  <c r="D9" i="42" s="1"/>
  <c r="E7" i="42"/>
  <c r="F7" i="42"/>
  <c r="G7" i="42"/>
  <c r="H7" i="42"/>
  <c r="I7" i="42"/>
  <c r="J7" i="42"/>
  <c r="J9" i="42" s="1"/>
  <c r="K7" i="42"/>
  <c r="L7" i="42"/>
  <c r="L9" i="42" s="1"/>
  <c r="M7" i="42"/>
  <c r="C8" i="42"/>
  <c r="D8" i="42"/>
  <c r="E8" i="42"/>
  <c r="E9" i="42" s="1"/>
  <c r="F8" i="42"/>
  <c r="G8" i="42"/>
  <c r="G9" i="42" s="1"/>
  <c r="H8" i="42"/>
  <c r="I8" i="42"/>
  <c r="I9" i="42" s="1"/>
  <c r="J8" i="42"/>
  <c r="K8" i="42"/>
  <c r="L8" i="42"/>
  <c r="M8" i="42"/>
  <c r="M9" i="42" s="1"/>
  <c r="C11" i="42"/>
  <c r="D11" i="42"/>
  <c r="D13" i="42" s="1"/>
  <c r="E11" i="42"/>
  <c r="F11" i="42"/>
  <c r="G11" i="42"/>
  <c r="H11" i="42"/>
  <c r="H13" i="42" s="1"/>
  <c r="I11" i="42"/>
  <c r="I13" i="42" s="1"/>
  <c r="J11" i="42"/>
  <c r="K11" i="42"/>
  <c r="L11" i="42"/>
  <c r="L13" i="42" s="1"/>
  <c r="M11" i="42"/>
  <c r="C12" i="42"/>
  <c r="D12" i="42"/>
  <c r="E12" i="42"/>
  <c r="E13" i="42" s="1"/>
  <c r="F12" i="42"/>
  <c r="G12" i="42"/>
  <c r="H12" i="42"/>
  <c r="I12" i="42"/>
  <c r="J12" i="42"/>
  <c r="K12" i="42"/>
  <c r="L12" i="42"/>
  <c r="M12" i="42"/>
  <c r="M13" i="42" s="1"/>
  <c r="C15" i="42"/>
  <c r="D15" i="42"/>
  <c r="E15" i="42"/>
  <c r="F15" i="42"/>
  <c r="G15" i="42"/>
  <c r="H15" i="42"/>
  <c r="I15" i="42"/>
  <c r="J15" i="42"/>
  <c r="K15" i="42"/>
  <c r="L15" i="42"/>
  <c r="M15" i="42"/>
  <c r="C16" i="42"/>
  <c r="D16" i="42"/>
  <c r="E16" i="42"/>
  <c r="F16" i="42"/>
  <c r="F28" i="42" s="1"/>
  <c r="F31" i="42" s="1"/>
  <c r="G16" i="42"/>
  <c r="H16" i="42"/>
  <c r="I16" i="42"/>
  <c r="J16" i="42"/>
  <c r="K16" i="42"/>
  <c r="L16" i="42"/>
  <c r="M16" i="42"/>
  <c r="C28" i="42"/>
  <c r="C31" i="42" s="1"/>
  <c r="K28" i="42"/>
  <c r="K31" i="42" s="1"/>
  <c r="N18" i="42"/>
  <c r="C19" i="42"/>
  <c r="D19" i="42"/>
  <c r="E19" i="42"/>
  <c r="E28" i="42" s="1"/>
  <c r="E31" i="42" s="1"/>
  <c r="F19" i="42"/>
  <c r="G19" i="42"/>
  <c r="H19" i="42"/>
  <c r="I19" i="42"/>
  <c r="J19" i="42"/>
  <c r="K19" i="42"/>
  <c r="L19" i="42"/>
  <c r="M19" i="42"/>
  <c r="M28" i="42" s="1"/>
  <c r="M31" i="42" s="1"/>
  <c r="C20" i="42"/>
  <c r="D20" i="42"/>
  <c r="E20" i="42"/>
  <c r="F20" i="42"/>
  <c r="G20" i="42"/>
  <c r="H20" i="42"/>
  <c r="I20" i="42"/>
  <c r="J20" i="42"/>
  <c r="N20" i="42" s="1"/>
  <c r="K20" i="42"/>
  <c r="L20" i="42"/>
  <c r="M20" i="42"/>
  <c r="C21" i="42"/>
  <c r="D21" i="42"/>
  <c r="E21" i="42"/>
  <c r="F21" i="42"/>
  <c r="G21" i="42"/>
  <c r="N21" i="42" s="1"/>
  <c r="H21" i="42"/>
  <c r="I21" i="42"/>
  <c r="J21" i="42"/>
  <c r="K21" i="42"/>
  <c r="L21" i="42"/>
  <c r="M21" i="42"/>
  <c r="C22" i="42"/>
  <c r="D22" i="42"/>
  <c r="N22" i="42" s="1"/>
  <c r="E22" i="42"/>
  <c r="F22" i="42"/>
  <c r="G22" i="42"/>
  <c r="H22" i="42"/>
  <c r="I22" i="42"/>
  <c r="J22" i="42"/>
  <c r="K22" i="42"/>
  <c r="L22" i="42"/>
  <c r="L28" i="42" s="1"/>
  <c r="L31" i="42" s="1"/>
  <c r="M22" i="42"/>
  <c r="N23" i="42"/>
  <c r="C24" i="42"/>
  <c r="D24" i="42"/>
  <c r="E24" i="42"/>
  <c r="F24" i="42"/>
  <c r="N24" i="42" s="1"/>
  <c r="G24" i="42"/>
  <c r="H24" i="42"/>
  <c r="I24" i="42"/>
  <c r="J24" i="42"/>
  <c r="K24" i="42"/>
  <c r="L24" i="42"/>
  <c r="M24" i="42"/>
  <c r="C25" i="42"/>
  <c r="D25" i="42"/>
  <c r="E25" i="42"/>
  <c r="F25" i="42"/>
  <c r="G25" i="42"/>
  <c r="H25" i="42"/>
  <c r="I25" i="42"/>
  <c r="J25" i="42"/>
  <c r="K25" i="42"/>
  <c r="L25" i="42"/>
  <c r="M25" i="42"/>
  <c r="C26" i="42"/>
  <c r="D26" i="42"/>
  <c r="E26" i="42"/>
  <c r="F26" i="42"/>
  <c r="G26" i="42"/>
  <c r="H26" i="42"/>
  <c r="N26" i="42" s="1"/>
  <c r="I26" i="42"/>
  <c r="J26" i="42"/>
  <c r="K26" i="42"/>
  <c r="L26" i="42"/>
  <c r="M26" i="42"/>
  <c r="C27" i="42"/>
  <c r="D27" i="42"/>
  <c r="E27" i="42"/>
  <c r="N27" i="42" s="1"/>
  <c r="F27" i="42"/>
  <c r="G27" i="42"/>
  <c r="H27" i="42"/>
  <c r="I27" i="42"/>
  <c r="J27" i="42"/>
  <c r="K27" i="42"/>
  <c r="L27" i="42"/>
  <c r="M27" i="42"/>
  <c r="B16" i="42"/>
  <c r="B19" i="42"/>
  <c r="B20" i="42"/>
  <c r="B21" i="42"/>
  <c r="B22" i="42"/>
  <c r="B24" i="42"/>
  <c r="B25" i="42"/>
  <c r="B26" i="42"/>
  <c r="B27" i="42"/>
  <c r="B15" i="42"/>
  <c r="B12" i="42"/>
  <c r="B11" i="42"/>
  <c r="B13" i="42" s="1"/>
  <c r="B8" i="42"/>
  <c r="B9" i="42"/>
  <c r="B7" i="42"/>
  <c r="M28" i="43"/>
  <c r="M31" i="43" s="1"/>
  <c r="E28" i="43"/>
  <c r="E31" i="43" s="1"/>
  <c r="N19" i="43"/>
  <c r="M13" i="43"/>
  <c r="L13" i="43"/>
  <c r="K13" i="43"/>
  <c r="J13" i="43"/>
  <c r="I13" i="43"/>
  <c r="G13" i="43"/>
  <c r="E13" i="43"/>
  <c r="D13" i="43"/>
  <c r="C13" i="43"/>
  <c r="M9" i="43"/>
  <c r="L9" i="43"/>
  <c r="K9" i="43"/>
  <c r="I9" i="43"/>
  <c r="H9" i="43"/>
  <c r="E9" i="43"/>
  <c r="D9" i="43"/>
  <c r="C9" i="43"/>
  <c r="B9" i="43"/>
  <c r="N7" i="43"/>
  <c r="I28" i="42"/>
  <c r="I31" i="42" s="1"/>
  <c r="N25" i="42"/>
  <c r="K13" i="42"/>
  <c r="J13" i="42"/>
  <c r="G13" i="42"/>
  <c r="F13" i="42"/>
  <c r="C13" i="42"/>
  <c r="K9" i="42"/>
  <c r="H9" i="42"/>
  <c r="F9" i="42"/>
  <c r="C9" i="42"/>
  <c r="M28" i="41"/>
  <c r="M31" i="41" s="1"/>
  <c r="E28" i="41"/>
  <c r="E31" i="41" s="1"/>
  <c r="N21" i="41"/>
  <c r="K13" i="41"/>
  <c r="J13" i="41"/>
  <c r="G13" i="41"/>
  <c r="F13" i="41"/>
  <c r="C13" i="41"/>
  <c r="B13" i="41"/>
  <c r="K9" i="41"/>
  <c r="J9" i="41"/>
  <c r="G9" i="41"/>
  <c r="C9" i="41"/>
  <c r="N8" i="41"/>
  <c r="Y10" i="40"/>
  <c r="Y11" i="40"/>
  <c r="Y12" i="40"/>
  <c r="Y14" i="40"/>
  <c r="Y15" i="40"/>
  <c r="Y16" i="40"/>
  <c r="Y17" i="40"/>
  <c r="Y18" i="40"/>
  <c r="Y19" i="40"/>
  <c r="Y20" i="40"/>
  <c r="Y21" i="40"/>
  <c r="Y22" i="40"/>
  <c r="Y23" i="40"/>
  <c r="Y24" i="40"/>
  <c r="Y25" i="40"/>
  <c r="Y26" i="40"/>
  <c r="Y27" i="40"/>
  <c r="Y8" i="40"/>
  <c r="W10" i="40"/>
  <c r="W11" i="40"/>
  <c r="W12" i="40"/>
  <c r="W14" i="40"/>
  <c r="W15" i="40"/>
  <c r="W16" i="40"/>
  <c r="W17" i="40"/>
  <c r="W18" i="40"/>
  <c r="W19" i="40"/>
  <c r="W20" i="40"/>
  <c r="W21" i="40"/>
  <c r="W22" i="40"/>
  <c r="W23" i="40"/>
  <c r="W24" i="40"/>
  <c r="W25" i="40"/>
  <c r="W26" i="40"/>
  <c r="W27" i="40"/>
  <c r="W8" i="40"/>
  <c r="U10" i="40"/>
  <c r="U11" i="40"/>
  <c r="U12" i="40"/>
  <c r="U14" i="40"/>
  <c r="U15" i="40"/>
  <c r="U16" i="40"/>
  <c r="U17" i="40"/>
  <c r="U18" i="40"/>
  <c r="U19" i="40"/>
  <c r="U20" i="40"/>
  <c r="U21" i="40"/>
  <c r="U22" i="40"/>
  <c r="U23" i="40"/>
  <c r="U24" i="40"/>
  <c r="U25" i="40"/>
  <c r="U26" i="40"/>
  <c r="U27" i="40"/>
  <c r="U8" i="40"/>
  <c r="S10" i="40"/>
  <c r="S11" i="40"/>
  <c r="S12" i="40"/>
  <c r="S14" i="40"/>
  <c r="S15" i="40"/>
  <c r="S16" i="40"/>
  <c r="S17" i="40"/>
  <c r="S18" i="40"/>
  <c r="S19" i="40"/>
  <c r="S20" i="40"/>
  <c r="S21" i="40"/>
  <c r="S22" i="40"/>
  <c r="S23" i="40"/>
  <c r="S24" i="40"/>
  <c r="S25" i="40"/>
  <c r="S26" i="40"/>
  <c r="S27" i="40"/>
  <c r="S8" i="40"/>
  <c r="Q10" i="40"/>
  <c r="Q11" i="40"/>
  <c r="Q12" i="40"/>
  <c r="Q14" i="40"/>
  <c r="Q15" i="40"/>
  <c r="Q16" i="40"/>
  <c r="Q17" i="40"/>
  <c r="Q18" i="40"/>
  <c r="Q19" i="40"/>
  <c r="Q20" i="40"/>
  <c r="Q21" i="40"/>
  <c r="Q22" i="40"/>
  <c r="Q23" i="40"/>
  <c r="Q24" i="40"/>
  <c r="Q25" i="40"/>
  <c r="Q26" i="40"/>
  <c r="Q27" i="40"/>
  <c r="Q8" i="40"/>
  <c r="O10" i="40"/>
  <c r="O11" i="40"/>
  <c r="O12" i="40"/>
  <c r="O14" i="40"/>
  <c r="O15" i="40"/>
  <c r="O16" i="40"/>
  <c r="O17" i="40"/>
  <c r="O18" i="40"/>
  <c r="O19" i="40"/>
  <c r="O20" i="40"/>
  <c r="O21" i="40"/>
  <c r="O22" i="40"/>
  <c r="O23" i="40"/>
  <c r="O24" i="40"/>
  <c r="O25" i="40"/>
  <c r="O26" i="40"/>
  <c r="O27" i="40"/>
  <c r="O8" i="40"/>
  <c r="M10" i="40"/>
  <c r="M11" i="40"/>
  <c r="M12" i="40"/>
  <c r="M14" i="40"/>
  <c r="M15" i="40"/>
  <c r="M16" i="40"/>
  <c r="M17" i="40"/>
  <c r="M18" i="40"/>
  <c r="M19" i="40"/>
  <c r="M20" i="40"/>
  <c r="M21" i="40"/>
  <c r="M22" i="40"/>
  <c r="M23" i="40"/>
  <c r="M24" i="40"/>
  <c r="M25" i="40"/>
  <c r="M26" i="40"/>
  <c r="M27" i="40"/>
  <c r="M8" i="40"/>
  <c r="K10" i="40"/>
  <c r="K11" i="40"/>
  <c r="K12" i="40"/>
  <c r="K14" i="40"/>
  <c r="K15" i="40"/>
  <c r="K16" i="40"/>
  <c r="K17" i="40"/>
  <c r="K18" i="40"/>
  <c r="K19" i="40"/>
  <c r="K20" i="40"/>
  <c r="K21" i="40"/>
  <c r="K22" i="40"/>
  <c r="K23" i="40"/>
  <c r="K24" i="40"/>
  <c r="K25" i="40"/>
  <c r="K26" i="40"/>
  <c r="K27" i="40"/>
  <c r="K8" i="40"/>
  <c r="I10" i="40"/>
  <c r="I11" i="40"/>
  <c r="I12" i="40"/>
  <c r="I14" i="40"/>
  <c r="I15" i="40"/>
  <c r="I16" i="40"/>
  <c r="I17" i="40"/>
  <c r="I18" i="40"/>
  <c r="I19" i="40"/>
  <c r="I20" i="40"/>
  <c r="I21" i="40"/>
  <c r="I22" i="40"/>
  <c r="I23" i="40"/>
  <c r="I24" i="40"/>
  <c r="I25" i="40"/>
  <c r="I26" i="40"/>
  <c r="I27" i="40"/>
  <c r="I8" i="40"/>
  <c r="G10" i="40"/>
  <c r="G11" i="40"/>
  <c r="G12" i="40"/>
  <c r="G14" i="40"/>
  <c r="G15" i="40"/>
  <c r="G16" i="40"/>
  <c r="G17" i="40"/>
  <c r="G18" i="40"/>
  <c r="G19" i="40"/>
  <c r="G20" i="40"/>
  <c r="G21" i="40"/>
  <c r="G22" i="40"/>
  <c r="G23" i="40"/>
  <c r="G24" i="40"/>
  <c r="G25" i="40"/>
  <c r="G26" i="40"/>
  <c r="G27" i="40"/>
  <c r="G8" i="40"/>
  <c r="E11" i="40"/>
  <c r="E12" i="40"/>
  <c r="E15" i="40"/>
  <c r="E16" i="40"/>
  <c r="E17" i="40"/>
  <c r="E18" i="40"/>
  <c r="E19" i="40"/>
  <c r="E20" i="40"/>
  <c r="E21" i="40"/>
  <c r="E22" i="40"/>
  <c r="E23" i="40"/>
  <c r="E24" i="40"/>
  <c r="E25" i="40"/>
  <c r="E26" i="40"/>
  <c r="E27" i="40"/>
  <c r="E8" i="40"/>
  <c r="C11" i="40"/>
  <c r="C12" i="40"/>
  <c r="C15" i="40"/>
  <c r="C16" i="40"/>
  <c r="C17" i="40"/>
  <c r="C18" i="40"/>
  <c r="C19" i="40"/>
  <c r="C20" i="40"/>
  <c r="C21" i="40"/>
  <c r="C22" i="40"/>
  <c r="C23" i="40"/>
  <c r="C24" i="40"/>
  <c r="C25" i="40"/>
  <c r="C26" i="40"/>
  <c r="C27" i="40"/>
  <c r="C8" i="40"/>
  <c r="H28" i="43" l="1"/>
  <c r="H31" i="43" s="1"/>
  <c r="N24" i="43"/>
  <c r="N16" i="43"/>
  <c r="N17" i="43"/>
  <c r="N22" i="43"/>
  <c r="N13" i="43"/>
  <c r="N9" i="43"/>
  <c r="N8" i="43"/>
  <c r="B28" i="43"/>
  <c r="N12" i="43"/>
  <c r="D9" i="41"/>
  <c r="N9" i="41" s="1"/>
  <c r="E13" i="41"/>
  <c r="N13" i="41" s="1"/>
  <c r="N11" i="41"/>
  <c r="C28" i="41"/>
  <c r="N22" i="41"/>
  <c r="N15" i="41"/>
  <c r="N7" i="42"/>
  <c r="N9" i="42"/>
  <c r="N8" i="42"/>
  <c r="N13" i="42"/>
  <c r="N11" i="42"/>
  <c r="N12" i="42"/>
  <c r="H28" i="42"/>
  <c r="H31" i="42" s="1"/>
  <c r="N16" i="42"/>
  <c r="J28" i="42"/>
  <c r="J31" i="42" s="1"/>
  <c r="N17" i="42"/>
  <c r="D28" i="42"/>
  <c r="D31" i="42" s="1"/>
  <c r="N15" i="42"/>
  <c r="N19" i="42"/>
  <c r="G28" i="42"/>
  <c r="G31" i="42" s="1"/>
  <c r="B28" i="42"/>
  <c r="X28" i="40"/>
  <c r="Y28" i="40" s="1"/>
  <c r="V28" i="40"/>
  <c r="W28" i="40" s="1"/>
  <c r="T28" i="40"/>
  <c r="U28" i="40" s="1"/>
  <c r="R28" i="40"/>
  <c r="S28" i="40" s="1"/>
  <c r="P28" i="40"/>
  <c r="Q28" i="40" s="1"/>
  <c r="N28" i="40"/>
  <c r="O28" i="40" s="1"/>
  <c r="L28" i="40"/>
  <c r="M28" i="40" s="1"/>
  <c r="J28" i="40"/>
  <c r="K28" i="40" s="1"/>
  <c r="H28" i="40"/>
  <c r="I28" i="40" s="1"/>
  <c r="F28" i="40"/>
  <c r="G28" i="40" s="1"/>
  <c r="D28" i="40"/>
  <c r="E28" i="40" s="1"/>
  <c r="B28" i="40"/>
  <c r="Z27" i="40"/>
  <c r="Z26" i="40"/>
  <c r="AA26" i="40" s="1"/>
  <c r="Z25" i="40"/>
  <c r="Z24" i="40"/>
  <c r="Z23" i="40"/>
  <c r="AA23" i="40" s="1"/>
  <c r="Z22" i="40"/>
  <c r="AA22" i="40" s="1"/>
  <c r="Z21" i="40"/>
  <c r="Z20" i="40"/>
  <c r="AA20" i="40" s="1"/>
  <c r="Z19" i="40"/>
  <c r="Z18" i="40"/>
  <c r="AA18" i="40" s="1"/>
  <c r="Z17" i="40"/>
  <c r="Z16" i="40"/>
  <c r="Z15" i="40"/>
  <c r="AA15" i="40" s="1"/>
  <c r="X13" i="40"/>
  <c r="Y13" i="40" s="1"/>
  <c r="V13" i="40"/>
  <c r="W13" i="40" s="1"/>
  <c r="T13" i="40"/>
  <c r="U13" i="40" s="1"/>
  <c r="R13" i="40"/>
  <c r="S13" i="40" s="1"/>
  <c r="P13" i="40"/>
  <c r="Q13" i="40" s="1"/>
  <c r="N13" i="40"/>
  <c r="O13" i="40" s="1"/>
  <c r="L13" i="40"/>
  <c r="M13" i="40" s="1"/>
  <c r="J13" i="40"/>
  <c r="K13" i="40" s="1"/>
  <c r="H13" i="40"/>
  <c r="I13" i="40" s="1"/>
  <c r="F13" i="40"/>
  <c r="G13" i="40" s="1"/>
  <c r="D13" i="40"/>
  <c r="E13" i="40" s="1"/>
  <c r="B13" i="40"/>
  <c r="C13" i="40" s="1"/>
  <c r="Z12" i="40"/>
  <c r="AA12" i="40" s="1"/>
  <c r="Z11" i="40"/>
  <c r="X9" i="40"/>
  <c r="Y9" i="40" s="1"/>
  <c r="V9" i="40"/>
  <c r="W9" i="40" s="1"/>
  <c r="T9" i="40"/>
  <c r="U9" i="40" s="1"/>
  <c r="R9" i="40"/>
  <c r="S9" i="40" s="1"/>
  <c r="P9" i="40"/>
  <c r="Q9" i="40" s="1"/>
  <c r="N9" i="40"/>
  <c r="O9" i="40" s="1"/>
  <c r="L9" i="40"/>
  <c r="M9" i="40" s="1"/>
  <c r="J9" i="40"/>
  <c r="K9" i="40" s="1"/>
  <c r="H9" i="40"/>
  <c r="I9" i="40" s="1"/>
  <c r="F9" i="40"/>
  <c r="G9" i="40" s="1"/>
  <c r="D9" i="40"/>
  <c r="E9" i="40" s="1"/>
  <c r="B9" i="40"/>
  <c r="Z8" i="40"/>
  <c r="AA8" i="40" s="1"/>
  <c r="Z7" i="40"/>
  <c r="N28" i="41" l="1"/>
  <c r="N31" i="41" s="1"/>
  <c r="C31" i="41"/>
  <c r="N28" i="43"/>
  <c r="N31" i="43" s="1"/>
  <c r="B31" i="43"/>
  <c r="N28" i="42"/>
  <c r="N31" i="42" s="1"/>
  <c r="B31" i="42"/>
  <c r="AA16" i="40"/>
  <c r="AA24" i="40"/>
  <c r="AA11" i="40"/>
  <c r="AA17" i="40"/>
  <c r="AA25" i="40"/>
  <c r="AA14" i="40"/>
  <c r="AA10" i="40"/>
  <c r="AA19" i="40"/>
  <c r="AA27" i="40"/>
  <c r="AA21" i="40"/>
  <c r="C28" i="40"/>
  <c r="Z28" i="40" s="1"/>
  <c r="AA28" i="40" s="1"/>
  <c r="C9" i="40"/>
  <c r="Z9" i="40" s="1"/>
  <c r="AA9" i="40" s="1"/>
  <c r="Z13" i="40"/>
  <c r="AA13" i="40" s="1"/>
  <c r="K40" i="39"/>
  <c r="M37" i="39"/>
  <c r="L37" i="39"/>
  <c r="K37" i="39"/>
  <c r="J37" i="39"/>
  <c r="I37" i="39"/>
  <c r="H37" i="39"/>
  <c r="G37" i="39"/>
  <c r="F37" i="39"/>
  <c r="E37" i="39"/>
  <c r="D37" i="39"/>
  <c r="C37" i="39"/>
  <c r="N37" i="39" s="1"/>
  <c r="B37" i="39"/>
  <c r="N36" i="39"/>
  <c r="N35" i="39"/>
  <c r="M33" i="39"/>
  <c r="L33" i="39"/>
  <c r="K33" i="39"/>
  <c r="J33" i="39"/>
  <c r="I33" i="39"/>
  <c r="H33" i="39"/>
  <c r="G33" i="39"/>
  <c r="F33" i="39"/>
  <c r="E33" i="39"/>
  <c r="D33" i="39"/>
  <c r="C33" i="39"/>
  <c r="N33" i="39" s="1"/>
  <c r="B33" i="39"/>
  <c r="N32" i="39"/>
  <c r="N31" i="39"/>
  <c r="M29" i="39"/>
  <c r="L29" i="39"/>
  <c r="K29" i="39"/>
  <c r="J29" i="39"/>
  <c r="I29" i="39"/>
  <c r="H29" i="39"/>
  <c r="G29" i="39"/>
  <c r="F29" i="39"/>
  <c r="E29" i="39"/>
  <c r="D29" i="39"/>
  <c r="C29" i="39"/>
  <c r="B29" i="39"/>
  <c r="N29" i="39" s="1"/>
  <c r="N28" i="39"/>
  <c r="N27" i="39"/>
  <c r="N26" i="39"/>
  <c r="N25" i="39"/>
  <c r="N24" i="39"/>
  <c r="N23" i="39"/>
  <c r="N22" i="39"/>
  <c r="N21" i="39"/>
  <c r="N20" i="39"/>
  <c r="N19" i="39"/>
  <c r="N18" i="39"/>
  <c r="N17" i="39"/>
  <c r="N16" i="39"/>
  <c r="M14" i="39"/>
  <c r="L14" i="39"/>
  <c r="K14" i="39"/>
  <c r="J14" i="39"/>
  <c r="I14" i="39"/>
  <c r="H14" i="39"/>
  <c r="G14" i="39"/>
  <c r="F14" i="39"/>
  <c r="E14" i="39"/>
  <c r="D14" i="39"/>
  <c r="N14" i="39" s="1"/>
  <c r="C14" i="39"/>
  <c r="B14" i="39"/>
  <c r="N13" i="39"/>
  <c r="N12" i="39"/>
  <c r="M10" i="39"/>
  <c r="M40" i="39" s="1"/>
  <c r="L10" i="39"/>
  <c r="L40" i="39" s="1"/>
  <c r="K10" i="39"/>
  <c r="J10" i="39"/>
  <c r="J40" i="39" s="1"/>
  <c r="I10" i="39"/>
  <c r="I40" i="39" s="1"/>
  <c r="H10" i="39"/>
  <c r="H40" i="39" s="1"/>
  <c r="G10" i="39"/>
  <c r="G40" i="39" s="1"/>
  <c r="F10" i="39"/>
  <c r="F40" i="39" s="1"/>
  <c r="E10" i="39"/>
  <c r="E40" i="39" s="1"/>
  <c r="D10" i="39"/>
  <c r="D40" i="39" s="1"/>
  <c r="C10" i="39"/>
  <c r="C40" i="39" s="1"/>
  <c r="B10" i="39"/>
  <c r="B40" i="39" s="1"/>
  <c r="N9" i="39"/>
  <c r="N8" i="39"/>
  <c r="L36" i="38"/>
  <c r="K36" i="38"/>
  <c r="J36" i="38"/>
  <c r="L32" i="38"/>
  <c r="K32" i="38"/>
  <c r="J32" i="38"/>
  <c r="L28" i="38"/>
  <c r="K28" i="38"/>
  <c r="K39" i="38" s="1"/>
  <c r="J28" i="38"/>
  <c r="L14" i="38"/>
  <c r="K14" i="38"/>
  <c r="J14" i="38"/>
  <c r="L10" i="38"/>
  <c r="K10" i="38"/>
  <c r="J10" i="38"/>
  <c r="M9" i="38"/>
  <c r="M12" i="38"/>
  <c r="M13" i="38"/>
  <c r="M16" i="38"/>
  <c r="M17" i="38"/>
  <c r="M18" i="38"/>
  <c r="M19" i="38"/>
  <c r="M20" i="38"/>
  <c r="M21" i="38"/>
  <c r="M22" i="38"/>
  <c r="M23" i="38"/>
  <c r="M24" i="38"/>
  <c r="M25" i="38"/>
  <c r="M26" i="38"/>
  <c r="M27" i="38"/>
  <c r="M31" i="38"/>
  <c r="M32" i="38"/>
  <c r="M35" i="38"/>
  <c r="M8" i="38"/>
  <c r="I9" i="38"/>
  <c r="I12" i="38"/>
  <c r="I13" i="38"/>
  <c r="I16" i="38"/>
  <c r="I17" i="38"/>
  <c r="I18" i="38"/>
  <c r="I19" i="38"/>
  <c r="I20" i="38"/>
  <c r="I21" i="38"/>
  <c r="I22" i="38"/>
  <c r="I23" i="38"/>
  <c r="I24" i="38"/>
  <c r="I25" i="38"/>
  <c r="I26" i="38"/>
  <c r="I27" i="38"/>
  <c r="I31" i="38"/>
  <c r="I35" i="38"/>
  <c r="I8" i="38"/>
  <c r="E9" i="38"/>
  <c r="E12" i="38"/>
  <c r="E13" i="38"/>
  <c r="E16" i="38"/>
  <c r="E17" i="38"/>
  <c r="E18" i="38"/>
  <c r="E19" i="38"/>
  <c r="E20" i="38"/>
  <c r="E21" i="38"/>
  <c r="E22" i="38"/>
  <c r="E23" i="38"/>
  <c r="E24" i="38"/>
  <c r="E25" i="38"/>
  <c r="E26" i="38"/>
  <c r="E27" i="38"/>
  <c r="E31" i="38"/>
  <c r="E35" i="38"/>
  <c r="E8" i="38"/>
  <c r="H36" i="38"/>
  <c r="G36" i="38"/>
  <c r="F36" i="38"/>
  <c r="I36" i="38"/>
  <c r="D36" i="38"/>
  <c r="C36" i="38"/>
  <c r="B36" i="38"/>
  <c r="H32" i="38"/>
  <c r="G32" i="38"/>
  <c r="F32" i="38"/>
  <c r="D32" i="38"/>
  <c r="C32" i="38"/>
  <c r="E32" i="38"/>
  <c r="B32" i="38"/>
  <c r="H28" i="38"/>
  <c r="G28" i="38"/>
  <c r="F28" i="38"/>
  <c r="D28" i="38"/>
  <c r="C28" i="38"/>
  <c r="B28" i="38"/>
  <c r="H14" i="38"/>
  <c r="G14" i="38"/>
  <c r="F14" i="38"/>
  <c r="D14" i="38"/>
  <c r="C14" i="38"/>
  <c r="B14" i="38"/>
  <c r="H10" i="38"/>
  <c r="G10" i="38"/>
  <c r="G39" i="38"/>
  <c r="F10" i="38"/>
  <c r="D10" i="38"/>
  <c r="C10" i="38"/>
  <c r="B10" i="38"/>
  <c r="C15" i="36"/>
  <c r="C10" i="36"/>
  <c r="B16" i="29"/>
  <c r="B15" i="29"/>
  <c r="B10" i="29"/>
  <c r="B9" i="29"/>
  <c r="B8" i="29"/>
  <c r="B7" i="29"/>
  <c r="B6" i="29"/>
  <c r="B11" i="29"/>
  <c r="C11" i="37"/>
  <c r="C18" i="36"/>
  <c r="C7" i="37"/>
  <c r="C17" i="36"/>
  <c r="C5" i="37"/>
  <c r="C22" i="28"/>
  <c r="C23" i="28"/>
  <c r="C24" i="28"/>
  <c r="C25" i="28"/>
  <c r="C26" i="28"/>
  <c r="C27" i="28"/>
  <c r="C28" i="28"/>
  <c r="C29" i="28"/>
  <c r="C30" i="28"/>
  <c r="C31" i="28"/>
  <c r="C32" i="28"/>
  <c r="C33" i="28"/>
  <c r="C21" i="28"/>
  <c r="C14" i="28"/>
  <c r="C12" i="28"/>
  <c r="C13" i="28"/>
  <c r="C11" i="28"/>
  <c r="C17" i="28"/>
  <c r="C9" i="36"/>
  <c r="C7" i="28"/>
  <c r="C6" i="28"/>
  <c r="C8" i="28"/>
  <c r="N36" i="25"/>
  <c r="N35" i="25"/>
  <c r="C33" i="25"/>
  <c r="D33" i="25"/>
  <c r="E33" i="25"/>
  <c r="F33" i="25"/>
  <c r="G33" i="25"/>
  <c r="H33" i="25"/>
  <c r="I33" i="25"/>
  <c r="J33" i="25"/>
  <c r="K33" i="25"/>
  <c r="L33" i="25"/>
  <c r="M33" i="25"/>
  <c r="B33" i="25"/>
  <c r="C14" i="25"/>
  <c r="D14" i="25"/>
  <c r="E14" i="25"/>
  <c r="F14" i="25"/>
  <c r="G14" i="25"/>
  <c r="H14" i="25"/>
  <c r="I14" i="25"/>
  <c r="J14" i="25"/>
  <c r="K14" i="25"/>
  <c r="L14" i="25"/>
  <c r="M14" i="25"/>
  <c r="B14" i="25"/>
  <c r="N9" i="25"/>
  <c r="N13" i="25"/>
  <c r="C10" i="25"/>
  <c r="D10" i="25"/>
  <c r="E10" i="25"/>
  <c r="F10" i="25"/>
  <c r="G10" i="25"/>
  <c r="H10" i="25"/>
  <c r="I10" i="25"/>
  <c r="J10" i="25"/>
  <c r="K10" i="25"/>
  <c r="L10" i="25"/>
  <c r="M10" i="25"/>
  <c r="B10" i="25"/>
  <c r="C37" i="25"/>
  <c r="D37" i="25"/>
  <c r="E37" i="25"/>
  <c r="F37" i="25"/>
  <c r="G37" i="25"/>
  <c r="H37" i="25"/>
  <c r="I37" i="25"/>
  <c r="J37" i="25"/>
  <c r="K37" i="25"/>
  <c r="L37" i="25"/>
  <c r="M37" i="25"/>
  <c r="B37" i="25"/>
  <c r="N32" i="25"/>
  <c r="N31" i="25"/>
  <c r="N8" i="25"/>
  <c r="N12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N28" i="25"/>
  <c r="N27" i="25"/>
  <c r="N26" i="25"/>
  <c r="N25" i="25"/>
  <c r="N24" i="25"/>
  <c r="N23" i="25"/>
  <c r="N22" i="25"/>
  <c r="N21" i="25"/>
  <c r="N20" i="25"/>
  <c r="N19" i="25"/>
  <c r="N18" i="25"/>
  <c r="N17" i="25"/>
  <c r="N16" i="25"/>
  <c r="M36" i="38"/>
  <c r="D39" i="38"/>
  <c r="F39" i="38"/>
  <c r="E36" i="38"/>
  <c r="I32" i="38"/>
  <c r="B39" i="38"/>
  <c r="C39" i="38"/>
  <c r="E28" i="38"/>
  <c r="I28" i="38"/>
  <c r="F38" i="38"/>
  <c r="G6" i="38"/>
  <c r="G38" i="38"/>
  <c r="H6" i="38"/>
  <c r="H38" i="38"/>
  <c r="H39" i="38"/>
  <c r="I14" i="38"/>
  <c r="E10" i="38"/>
  <c r="B38" i="38"/>
  <c r="C6" i="38"/>
  <c r="C38" i="38"/>
  <c r="D6" i="38"/>
  <c r="D38" i="38"/>
  <c r="E14" i="38"/>
  <c r="I10" i="38"/>
  <c r="B17" i="29"/>
  <c r="C15" i="28"/>
  <c r="C16" i="28"/>
  <c r="C18" i="28"/>
  <c r="C19" i="28"/>
  <c r="C35" i="28"/>
  <c r="C34" i="28"/>
  <c r="C12" i="37"/>
  <c r="C19" i="36"/>
  <c r="C8" i="36"/>
  <c r="C11" i="36"/>
  <c r="C8" i="37"/>
  <c r="C9" i="37"/>
  <c r="C13" i="37"/>
  <c r="B20" i="29"/>
  <c r="B21" i="29"/>
  <c r="C6" i="36"/>
  <c r="C12" i="36"/>
  <c r="C20" i="36"/>
  <c r="C22" i="36"/>
  <c r="N29" i="25" l="1"/>
  <c r="N37" i="25"/>
  <c r="N33" i="25"/>
  <c r="L40" i="25"/>
  <c r="D40" i="25"/>
  <c r="B40" i="25"/>
  <c r="K40" i="25"/>
  <c r="M40" i="25"/>
  <c r="J40" i="25"/>
  <c r="B39" i="25"/>
  <c r="C6" i="25" s="1"/>
  <c r="C39" i="25" s="1"/>
  <c r="D6" i="25" s="1"/>
  <c r="D39" i="25" s="1"/>
  <c r="E6" i="25" s="1"/>
  <c r="E39" i="25" s="1"/>
  <c r="F6" i="25" s="1"/>
  <c r="F39" i="25" s="1"/>
  <c r="G6" i="25" s="1"/>
  <c r="G39" i="25" s="1"/>
  <c r="H6" i="25" s="1"/>
  <c r="H39" i="25" s="1"/>
  <c r="I6" i="25" s="1"/>
  <c r="I39" i="25" s="1"/>
  <c r="J6" i="25" s="1"/>
  <c r="J39" i="25" s="1"/>
  <c r="K6" i="25" s="1"/>
  <c r="K39" i="25" s="1"/>
  <c r="L6" i="25" s="1"/>
  <c r="L39" i="25" s="1"/>
  <c r="M6" i="25" s="1"/>
  <c r="M39" i="25" s="1"/>
  <c r="F40" i="25"/>
  <c r="E40" i="25"/>
  <c r="I40" i="25"/>
  <c r="H40" i="25"/>
  <c r="N14" i="25"/>
  <c r="G40" i="25"/>
  <c r="N10" i="25"/>
  <c r="C40" i="25"/>
  <c r="M28" i="38"/>
  <c r="L39" i="38"/>
  <c r="M14" i="38"/>
  <c r="J38" i="38"/>
  <c r="K6" i="38" s="1"/>
  <c r="K38" i="38" s="1"/>
  <c r="L6" i="38" s="1"/>
  <c r="L38" i="38" s="1"/>
  <c r="M10" i="38"/>
  <c r="J39" i="38"/>
  <c r="N10" i="39"/>
  <c r="B39" i="39"/>
  <c r="C6" i="39" s="1"/>
  <c r="C39" i="39" s="1"/>
  <c r="D6" i="39" s="1"/>
  <c r="D39" i="39" s="1"/>
  <c r="E6" i="39" s="1"/>
  <c r="E39" i="39" s="1"/>
  <c r="F6" i="39" s="1"/>
  <c r="F39" i="39" s="1"/>
  <c r="G6" i="39" s="1"/>
  <c r="G39" i="39" s="1"/>
  <c r="H6" i="39" s="1"/>
  <c r="H39" i="39" s="1"/>
  <c r="I6" i="39" s="1"/>
  <c r="I39" i="39" s="1"/>
  <c r="J6" i="39" s="1"/>
  <c r="J39" i="39" s="1"/>
  <c r="K6" i="39" s="1"/>
  <c r="K39" i="39" s="1"/>
  <c r="L6" i="39" s="1"/>
  <c r="L39" i="39" s="1"/>
  <c r="M6" i="39" s="1"/>
  <c r="M39" i="39" s="1"/>
</calcChain>
</file>

<file path=xl/sharedStrings.xml><?xml version="1.0" encoding="utf-8"?>
<sst xmlns="http://schemas.openxmlformats.org/spreadsheetml/2006/main" count="406" uniqueCount="135">
  <si>
    <t>Advertising</t>
  </si>
  <si>
    <t>Legal &amp; Professional</t>
  </si>
  <si>
    <t>Supplies</t>
  </si>
  <si>
    <t>Telephone</t>
  </si>
  <si>
    <t>Travel</t>
  </si>
  <si>
    <t>Utilities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</si>
  <si>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</si>
  <si>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</si>
  <si>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</si>
  <si>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</si>
  <si>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</si>
  <si>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</si>
  <si>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</si>
  <si>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</si>
  <si>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</si>
  <si>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</si>
  <si>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</si>
  <si>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</si>
  <si>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Operating Expenses</t>
  </si>
  <si>
    <t>Bank Charges</t>
  </si>
  <si>
    <t>Insurance</t>
  </si>
  <si>
    <t>Total Operating Expenses</t>
  </si>
  <si>
    <t>Net Income</t>
  </si>
  <si>
    <t>Sales</t>
  </si>
  <si>
    <t>Cash Flow Analysis</t>
  </si>
  <si>
    <t>Balance Sheet</t>
  </si>
  <si>
    <t>Cash</t>
  </si>
  <si>
    <t>Inventory</t>
  </si>
  <si>
    <t>Accounts Payable</t>
  </si>
  <si>
    <t>Totals</t>
  </si>
  <si>
    <t>Dues and Subscriptions</t>
  </si>
  <si>
    <t>Rent</t>
  </si>
  <si>
    <t>Payroll</t>
  </si>
  <si>
    <t>Licenses &amp; Permits</t>
  </si>
  <si>
    <t>Payroll Taxes</t>
  </si>
  <si>
    <t>Net Sales</t>
  </si>
  <si>
    <t>Prepaid Expenses</t>
  </si>
  <si>
    <t>Ending Balance</t>
  </si>
  <si>
    <t>Cost of Goods Sold</t>
  </si>
  <si>
    <t>Contributions</t>
  </si>
  <si>
    <t>Draws/Dividends</t>
  </si>
  <si>
    <t>Cash Beginning Balance</t>
  </si>
  <si>
    <t>Inventory Purchased</t>
  </si>
  <si>
    <t>Payments on Loans</t>
  </si>
  <si>
    <t>New Financing Received</t>
  </si>
  <si>
    <t>Capital Contributions</t>
  </si>
  <si>
    <t>Cash Ending Balance</t>
  </si>
  <si>
    <t>Total Changes in Financing</t>
  </si>
  <si>
    <t>Total Changes in Equity</t>
  </si>
  <si>
    <t>Income from Sales</t>
  </si>
  <si>
    <t>Example Business</t>
  </si>
  <si>
    <t>Total Income from Sales</t>
  </si>
  <si>
    <t>Draws</t>
  </si>
  <si>
    <t>Furniture &amp; Equipment</t>
  </si>
  <si>
    <t>Accumulated Depreciation - F&amp;E</t>
  </si>
  <si>
    <t>Sales Returns &amp; Allowances</t>
  </si>
  <si>
    <t>Purchases Returns &amp; Allowances</t>
  </si>
  <si>
    <t>Total Inventory Purchased</t>
  </si>
  <si>
    <t>Purchases</t>
  </si>
  <si>
    <t>Accounts</t>
  </si>
  <si>
    <t>Loans Payable</t>
  </si>
  <si>
    <t>Capital</t>
  </si>
  <si>
    <t>Income Statement</t>
  </si>
  <si>
    <t>Operating Revenue</t>
  </si>
  <si>
    <t>Less Sales Returns &amp; Allowances</t>
  </si>
  <si>
    <t>Inventory Jan 1</t>
  </si>
  <si>
    <t>Less Purchases Returns &amp; Allowances</t>
  </si>
  <si>
    <t>Net Cost of Purchases</t>
  </si>
  <si>
    <t>Total Inventory Available for Sale</t>
  </si>
  <si>
    <t>Less Inventory Dec 31</t>
  </si>
  <si>
    <t>Gross Profit on Sales</t>
  </si>
  <si>
    <t>Net Income (Loss)</t>
  </si>
  <si>
    <t>Assets</t>
  </si>
  <si>
    <t>Less Accumulated Depreciation - F&amp;E</t>
  </si>
  <si>
    <t>Total Assets</t>
  </si>
  <si>
    <t>Liabilities</t>
  </si>
  <si>
    <t>Owner's Equity</t>
  </si>
  <si>
    <t>Total Liabilities</t>
  </si>
  <si>
    <t>Total Liabilities &amp; Owner's Equity</t>
  </si>
  <si>
    <t>Liabilities &amp; Owner's Equity</t>
  </si>
  <si>
    <t>Business Name</t>
  </si>
  <si>
    <t>Chart of Accounts</t>
  </si>
  <si>
    <t>Balance January 1</t>
  </si>
  <si>
    <t>Additions</t>
  </si>
  <si>
    <t>Total Additions</t>
  </si>
  <si>
    <t>Deductions</t>
  </si>
  <si>
    <t>Total Deductions</t>
  </si>
  <si>
    <t>Balance December 31</t>
  </si>
  <si>
    <t>Statement of Owner's Equity</t>
  </si>
  <si>
    <t>Freight In</t>
  </si>
  <si>
    <t>Purchase Discounts</t>
  </si>
  <si>
    <t>Depreciation Expense</t>
  </si>
  <si>
    <t>Less Purchase Discounts</t>
  </si>
  <si>
    <t>Year Ended December 31, 2019</t>
  </si>
  <si>
    <t xml:space="preserve"> December 31, 2019</t>
  </si>
  <si>
    <t>Cash Flows from Operating Activities</t>
  </si>
  <si>
    <t>Decrease in Inventory</t>
  </si>
  <si>
    <t>Decrease in Prepaid Expenses</t>
  </si>
  <si>
    <t>Total Adjustments</t>
  </si>
  <si>
    <t>Adjustments</t>
  </si>
  <si>
    <t>Net Cash from Operating Activities</t>
  </si>
  <si>
    <t>Cash Flows from Investing Activities</t>
  </si>
  <si>
    <t>Purchase of Equipment</t>
  </si>
  <si>
    <t>Net Cash from Investing Activities</t>
  </si>
  <si>
    <t>Cash Flows from Financing Activities</t>
  </si>
  <si>
    <t>Owner Contributions</t>
  </si>
  <si>
    <t>Owner Draw</t>
  </si>
  <si>
    <t>Net Cash from Financing Activities</t>
  </si>
  <si>
    <t>Net Increase in Cash &amp; Cash Equivalents</t>
  </si>
  <si>
    <t>Cash &amp; Cash Equivalents, Jan 1</t>
  </si>
  <si>
    <t>Cash &amp; Cash Equivalents, Dec 31</t>
  </si>
  <si>
    <t>Statement of Cash Flows</t>
  </si>
  <si>
    <t>Change in Cash</t>
  </si>
  <si>
    <t>Total</t>
  </si>
  <si>
    <t>Revenue</t>
  </si>
  <si>
    <t>Expenses</t>
  </si>
  <si>
    <t>Jan % of Sales</t>
  </si>
  <si>
    <t>Percentage of Sales</t>
  </si>
  <si>
    <t>Feb % of Sales</t>
  </si>
  <si>
    <t>2019 Cash Flow Analysis</t>
  </si>
  <si>
    <t>Mar % of Sales</t>
  </si>
  <si>
    <t>Apr % of Sales</t>
  </si>
  <si>
    <t>Total % of Sales</t>
  </si>
  <si>
    <t>May % of Sales</t>
  </si>
  <si>
    <t>Jun % of Sales</t>
  </si>
  <si>
    <t>Jul % of Sales</t>
  </si>
  <si>
    <t>Aug % of Sales</t>
  </si>
  <si>
    <t>Sep % of Sales</t>
  </si>
  <si>
    <t>Oct % of Sales</t>
  </si>
  <si>
    <t>Nov % of Sales</t>
  </si>
  <si>
    <t>Dec % of Sales</t>
  </si>
  <si>
    <t>Forecast (+10%)</t>
  </si>
  <si>
    <t>Forecast (+25%)</t>
  </si>
  <si>
    <t>Forecast (-25%)</t>
  </si>
  <si>
    <t>Net Income/(Loss)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</si>
</sst>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164" fontId="3" fillId="0" borderId="1" xfId="0" applyNumberFormat="1" applyFont="1" applyBorder="1" applyProtection="1"/>
    <xf numFmtId="0" fontId="5" fillId="0" borderId="0" xfId="0" applyFont="1"/>
    <xf numFmtId="0" fontId="3" fillId="2" borderId="2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164" fontId="3" fillId="3" borderId="1" xfId="0" applyNumberFormat="1" applyFont="1" applyFill="1" applyBorder="1" applyProtection="1"/>
    <xf numFmtId="0" fontId="5" fillId="0" borderId="1" xfId="0" applyFont="1" applyBorder="1"/>
    <xf numFmtId="0" fontId="5" fillId="0" borderId="1" xfId="0" applyFont="1" applyBorder="1" applyProtection="1">
      <protection locked="0"/>
    </xf>
    <xf numFmtId="164" fontId="5" fillId="2" borderId="1" xfId="1" applyNumberFormat="1" applyFont="1" applyFill="1" applyBorder="1" applyProtection="1"/>
    <xf numFmtId="164" fontId="3" fillId="2" borderId="1" xfId="1" applyNumberFormat="1" applyFont="1" applyFill="1" applyBorder="1" applyProtection="1"/>
    <xf numFmtId="0" fontId="5" fillId="0" borderId="0" xfId="0" applyFont="1" applyProtection="1">
      <protection locked="0"/>
    </xf>
    <xf numFmtId="165" fontId="5" fillId="0" borderId="0" xfId="0" applyNumberFormat="1" applyFont="1" applyProtection="1">
      <protection locked="0"/>
    </xf>
    <xf numFmtId="0" fontId="5" fillId="0" borderId="3" xfId="0" applyFont="1" applyBorder="1" applyAlignment="1" applyProtection="1">
      <alignment horizontal="center"/>
      <protection locked="0"/>
    </xf>
    <xf numFmtId="164" fontId="5" fillId="2" borderId="4" xfId="1" applyNumberFormat="1" applyFont="1" applyFill="1" applyBorder="1" applyProtection="1"/>
    <xf numFmtId="164" fontId="5" fillId="2" borderId="5" xfId="1" applyNumberFormat="1" applyFont="1" applyFill="1" applyBorder="1" applyProtection="1"/>
    <xf numFmtId="164" fontId="5" fillId="0" borderId="1" xfId="1" applyNumberFormat="1" applyFont="1" applyBorder="1" applyProtection="1">
      <protection locked="0"/>
    </xf>
    <xf numFmtId="164" fontId="5" fillId="0" borderId="6" xfId="1" applyNumberFormat="1" applyFont="1" applyBorder="1" applyProtection="1">
      <protection locked="0"/>
    </xf>
    <xf numFmtId="0" fontId="5" fillId="0" borderId="0" xfId="0" applyFont="1" applyAlignment="1">
      <alignment horizontal="center"/>
    </xf>
    <xf numFmtId="0" fontId="3" fillId="0" borderId="3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164" fontId="3" fillId="0" borderId="1" xfId="1" applyNumberFormat="1" applyFont="1" applyBorder="1" applyProtection="1">
      <protection locked="0"/>
    </xf>
    <xf numFmtId="164" fontId="3" fillId="0" borderId="6" xfId="1" applyNumberFormat="1" applyFont="1" applyBorder="1" applyProtection="1">
      <protection locked="0"/>
    </xf>
    <xf numFmtId="0" fontId="3" fillId="0" borderId="0" xfId="0" applyFont="1" applyAlignment="1">
      <alignment horizontal="center" wrapText="1"/>
    </xf>
    <xf numFmtId="41" fontId="0" fillId="0" borderId="0" xfId="0" applyNumberFormat="1"/>
    <xf numFmtId="41" fontId="0" fillId="0" borderId="7" xfId="0" applyNumberFormat="1" applyBorder="1"/>
    <xf numFmtId="41" fontId="0" fillId="0" borderId="8" xfId="0" applyNumberFormat="1" applyBorder="1"/>
    <xf numFmtId="3" fontId="0" fillId="0" borderId="0" xfId="0" applyNumberFormat="1"/>
    <xf numFmtId="3" fontId="0" fillId="0" borderId="7" xfId="0" applyNumberFormat="1" applyBorder="1"/>
    <xf numFmtId="3" fontId="0" fillId="0" borderId="0" xfId="0" applyNumberFormat="1" applyBorder="1"/>
    <xf numFmtId="3" fontId="0" fillId="0" borderId="9" xfId="0" applyNumberFormat="1" applyBorder="1"/>
    <xf numFmtId="3" fontId="0" fillId="0" borderId="8" xfId="0" applyNumberFormat="1" applyBorder="1"/>
    <xf numFmtId="3" fontId="5" fillId="0" borderId="0" xfId="0" applyNumberFormat="1" applyFont="1"/>
    <xf numFmtId="37" fontId="0" fillId="0" borderId="0" xfId="0" applyNumberFormat="1"/>
    <xf numFmtId="37" fontId="0" fillId="0" borderId="7" xfId="0" applyNumberFormat="1" applyBorder="1"/>
    <xf numFmtId="37" fontId="0" fillId="0" borderId="9" xfId="0" applyNumberFormat="1" applyBorder="1"/>
    <xf numFmtId="37" fontId="0" fillId="0" borderId="8" xfId="0" applyNumberFormat="1" applyBorder="1"/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10" fontId="5" fillId="0" borderId="6" xfId="1" applyNumberFormat="1" applyFont="1" applyBorder="1" applyProtection="1"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4" fillId="4" borderId="1" xfId="0" applyFont="1" applyFill="1" applyBorder="1" applyProtection="1">
      <protection locked="0"/>
    </xf>
    <xf numFmtId="164" fontId="5" fillId="4" borderId="1" xfId="1" applyNumberFormat="1" applyFont="1" applyFill="1" applyBorder="1" applyProtection="1"/>
    <xf numFmtId="10" fontId="5" fillId="4" borderId="6" xfId="1" applyNumberFormat="1" applyFont="1" applyFill="1" applyBorder="1" applyProtection="1">
      <protection locked="0"/>
    </xf>
    <xf numFmtId="164" fontId="3" fillId="4" borderId="1" xfId="1" applyNumberFormat="1" applyFont="1" applyFill="1" applyBorder="1" applyProtection="1"/>
    <xf numFmtId="0" fontId="0" fillId="0" borderId="1" xfId="0" applyBorder="1"/>
    <xf numFmtId="0" fontId="3" fillId="0" borderId="1" xfId="0" applyFont="1" applyFill="1" applyBorder="1" applyProtection="1">
      <protection locked="0"/>
    </xf>
    <xf numFmtId="164" fontId="3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3" fillId="0" borderId="1" xfId="0" applyNumberFormat="1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8"/>
  <sheetViews>
    <sheetView zoomScale="160" zoomScaleNormal="160" workbookViewId="0">
      <selection sqref="A1:C1"/>
    </sheetView>
  </sheetViews>
  <sheetFormatPr defaultRowHeight="13.2" x14ac:dyDescent="0.25"/>
  <cols>
    <col min="1" max="1" width="30.77734375" style="4" customWidth="1"/>
    <col min="2" max="2" width="11.88671875" style="4" customWidth="1"/>
    <col min="3" max="3" width="8.88671875" style="4"/>
    <col min="4" max="4" width="10" style="4" bestFit="1" customWidth="1"/>
    <col min="5" max="16384" width="8.88671875" style="4"/>
  </cols>
  <sheetData>
    <row r="1" spans="1:3" ht="15.6" x14ac:dyDescent="0.3">
      <c r="A1" s="54" t="s">
        <v>50</v>
      </c>
      <c r="B1" s="54"/>
      <c r="C1" s="54"/>
    </row>
    <row r="2" spans="1:3" ht="15.6" x14ac:dyDescent="0.3">
      <c r="A2" s="54" t="s">
        <v>81</v>
      </c>
      <c r="B2" s="54"/>
      <c r="C2" s="54"/>
    </row>
    <row r="3" spans="1:3" ht="15.6" x14ac:dyDescent="0.3">
      <c r="A3" s="54"/>
      <c r="B3" s="54"/>
      <c r="C3" s="54"/>
    </row>
    <row r="4" spans="1:3" ht="26.4" x14ac:dyDescent="0.25">
      <c r="A4" s="24" t="s">
        <v>59</v>
      </c>
      <c r="B4" s="29" t="s">
        <v>37</v>
      </c>
    </row>
    <row r="5" spans="1:3" x14ac:dyDescent="0.25">
      <c r="A5" s="43" t="s">
        <v>72</v>
      </c>
      <c r="B5" s="24">
        <v>2019</v>
      </c>
    </row>
    <row r="6" spans="1:3" x14ac:dyDescent="0.25">
      <c r="A6" s="13" t="s">
        <v>26</v>
      </c>
      <c r="B6" s="38">
        <v>45356</v>
      </c>
    </row>
    <row r="7" spans="1:3" x14ac:dyDescent="0.25">
      <c r="A7" s="13" t="s">
        <v>27</v>
      </c>
      <c r="B7" s="38">
        <v>47178</v>
      </c>
    </row>
    <row r="8" spans="1:3" x14ac:dyDescent="0.25">
      <c r="A8" s="13" t="s">
        <v>36</v>
      </c>
      <c r="B8" s="38">
        <v>4975</v>
      </c>
    </row>
    <row r="9" spans="1:3" x14ac:dyDescent="0.25">
      <c r="A9" s="13" t="s">
        <v>53</v>
      </c>
      <c r="B9" s="38">
        <v>35000</v>
      </c>
    </row>
    <row r="10" spans="1:3" x14ac:dyDescent="0.25">
      <c r="A10" s="13" t="s">
        <v>54</v>
      </c>
      <c r="B10" s="38">
        <v>3100</v>
      </c>
    </row>
    <row r="11" spans="1:3" x14ac:dyDescent="0.25">
      <c r="A11" s="44" t="s">
        <v>75</v>
      </c>
      <c r="B11" s="38"/>
    </row>
    <row r="12" spans="1:3" x14ac:dyDescent="0.25">
      <c r="A12" s="13" t="s">
        <v>28</v>
      </c>
      <c r="B12" s="38">
        <v>24129</v>
      </c>
    </row>
    <row r="13" spans="1:3" x14ac:dyDescent="0.25">
      <c r="A13" s="13" t="s">
        <v>60</v>
      </c>
      <c r="B13" s="38">
        <v>11020</v>
      </c>
    </row>
    <row r="14" spans="1:3" x14ac:dyDescent="0.25">
      <c r="A14" s="44" t="s">
        <v>76</v>
      </c>
      <c r="B14" s="38"/>
    </row>
    <row r="15" spans="1:3" x14ac:dyDescent="0.25">
      <c r="A15" s="13" t="s">
        <v>61</v>
      </c>
      <c r="B15" s="38">
        <v>61221</v>
      </c>
    </row>
    <row r="16" spans="1:3" x14ac:dyDescent="0.25">
      <c r="A16" s="13" t="s">
        <v>45</v>
      </c>
      <c r="B16" s="38">
        <v>4500</v>
      </c>
    </row>
    <row r="17" spans="1:2" x14ac:dyDescent="0.25">
      <c r="A17" s="13" t="s">
        <v>52</v>
      </c>
      <c r="B17" s="38">
        <v>27600</v>
      </c>
    </row>
    <row r="18" spans="1:2" x14ac:dyDescent="0.25">
      <c r="A18" s="44" t="s">
        <v>114</v>
      </c>
      <c r="B18" s="38"/>
    </row>
    <row r="19" spans="1:2" x14ac:dyDescent="0.25">
      <c r="A19" s="13" t="s">
        <v>23</v>
      </c>
      <c r="B19" s="38">
        <v>567004</v>
      </c>
    </row>
    <row r="20" spans="1:2" x14ac:dyDescent="0.25">
      <c r="A20" s="13" t="s">
        <v>55</v>
      </c>
      <c r="B20" s="38">
        <v>12500</v>
      </c>
    </row>
    <row r="21" spans="1:2" x14ac:dyDescent="0.25">
      <c r="A21" s="13" t="s">
        <v>58</v>
      </c>
      <c r="B21" s="38">
        <v>321500</v>
      </c>
    </row>
    <row r="22" spans="1:2" x14ac:dyDescent="0.25">
      <c r="A22" s="13" t="s">
        <v>89</v>
      </c>
      <c r="B22" s="38">
        <v>9800</v>
      </c>
    </row>
    <row r="23" spans="1:2" x14ac:dyDescent="0.25">
      <c r="A23" s="13" t="s">
        <v>56</v>
      </c>
      <c r="B23" s="38">
        <v>3050</v>
      </c>
    </row>
    <row r="24" spans="1:2" x14ac:dyDescent="0.25">
      <c r="A24" s="13" t="s">
        <v>90</v>
      </c>
      <c r="B24" s="38">
        <v>3130</v>
      </c>
    </row>
    <row r="25" spans="1:2" x14ac:dyDescent="0.25">
      <c r="A25" s="44" t="s">
        <v>115</v>
      </c>
      <c r="B25" s="38"/>
    </row>
    <row r="26" spans="1:2" x14ac:dyDescent="0.25">
      <c r="A26" s="13" t="s">
        <v>0</v>
      </c>
      <c r="B26" s="38">
        <v>7425</v>
      </c>
    </row>
    <row r="27" spans="1:2" x14ac:dyDescent="0.25">
      <c r="A27" s="13" t="s">
        <v>19</v>
      </c>
      <c r="B27" s="38">
        <v>125</v>
      </c>
    </row>
    <row r="28" spans="1:2" x14ac:dyDescent="0.25">
      <c r="A28" s="13" t="s">
        <v>91</v>
      </c>
      <c r="B28" s="38">
        <v>2400</v>
      </c>
    </row>
    <row r="29" spans="1:2" x14ac:dyDescent="0.25">
      <c r="A29" s="13" t="s">
        <v>30</v>
      </c>
      <c r="B29" s="38">
        <v>520</v>
      </c>
    </row>
    <row r="30" spans="1:2" x14ac:dyDescent="0.25">
      <c r="A30" s="13" t="s">
        <v>20</v>
      </c>
      <c r="B30" s="38">
        <v>2450</v>
      </c>
    </row>
    <row r="31" spans="1:2" x14ac:dyDescent="0.25">
      <c r="A31" s="13" t="s">
        <v>1</v>
      </c>
      <c r="B31" s="38">
        <v>800</v>
      </c>
    </row>
    <row r="32" spans="1:2" x14ac:dyDescent="0.25">
      <c r="A32" s="13" t="s">
        <v>33</v>
      </c>
      <c r="B32" s="38">
        <v>770</v>
      </c>
    </row>
    <row r="33" spans="1:2" x14ac:dyDescent="0.25">
      <c r="A33" s="13" t="s">
        <v>32</v>
      </c>
      <c r="B33" s="38">
        <v>106190</v>
      </c>
    </row>
    <row r="34" spans="1:2" x14ac:dyDescent="0.25">
      <c r="A34" s="13" t="s">
        <v>34</v>
      </c>
      <c r="B34" s="38">
        <v>7368</v>
      </c>
    </row>
    <row r="35" spans="1:2" x14ac:dyDescent="0.25">
      <c r="A35" s="13" t="s">
        <v>31</v>
      </c>
      <c r="B35" s="38">
        <v>27600</v>
      </c>
    </row>
    <row r="36" spans="1:2" x14ac:dyDescent="0.25">
      <c r="A36" s="13" t="s">
        <v>2</v>
      </c>
      <c r="B36" s="38">
        <v>4975</v>
      </c>
    </row>
    <row r="37" spans="1:2" x14ac:dyDescent="0.25">
      <c r="A37" s="13" t="s">
        <v>3</v>
      </c>
      <c r="B37" s="38">
        <v>1875</v>
      </c>
    </row>
    <row r="38" spans="1:2" x14ac:dyDescent="0.25">
      <c r="A38" s="13" t="s">
        <v>5</v>
      </c>
      <c r="B38" s="38">
        <v>5925</v>
      </c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AECF5-3BDF-4BD2-AFCE-A242638D4B58}">
  <dimension ref="A1:N31"/>
  <sheetViews>
    <sheetView zoomScale="130" zoomScaleNormal="130" workbookViewId="0">
      <selection sqref="A1:N1"/>
    </sheetView>
  </sheetViews>
  <sheetFormatPr defaultRowHeight="13.2" x14ac:dyDescent="0.25"/>
  <cols>
    <col min="1" max="1" width="31.21875" bestFit="1" customWidth="1"/>
    <col min="2" max="2" width="9.5546875" bestFit="1" customWidth="1"/>
    <col min="14" max="14" width="9.88671875" bestFit="1" customWidth="1"/>
  </cols>
  <sheetData>
    <row r="1" spans="1:14" ht="15.6" x14ac:dyDescent="0.3">
      <c r="A1" s="55" t="s">
        <v>80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15.6" x14ac:dyDescent="0.3">
      <c r="A2" s="55" t="s">
        <v>132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15.6" x14ac:dyDescent="0.3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3"/>
    </row>
    <row r="5" spans="1:14" x14ac:dyDescent="0.25">
      <c r="A5" s="13"/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5" t="s">
        <v>12</v>
      </c>
      <c r="N5" s="13"/>
    </row>
    <row r="6" spans="1:14" x14ac:dyDescent="0.25">
      <c r="A6" s="10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3"/>
    </row>
    <row r="7" spans="1:14" x14ac:dyDescent="0.25">
      <c r="A7" s="10" t="s">
        <v>49</v>
      </c>
      <c r="B7" s="19">
        <f>'CFA 2019'!B8*1.25</f>
        <v>57437.5</v>
      </c>
      <c r="C7" s="19">
        <f>'CFA 2019'!C8*1.25</f>
        <v>72900</v>
      </c>
      <c r="D7" s="19">
        <f>'CFA 2019'!D8*1.25</f>
        <v>78175</v>
      </c>
      <c r="E7" s="19">
        <f>'CFA 2019'!E8*1.25</f>
        <v>71737.5</v>
      </c>
      <c r="F7" s="19">
        <f>'CFA 2019'!F8*1.25</f>
        <v>68250</v>
      </c>
      <c r="G7" s="19">
        <f>'CFA 2019'!G8*1.25</f>
        <v>68900</v>
      </c>
      <c r="H7" s="19">
        <f>'CFA 2019'!H8*1.25</f>
        <v>65325</v>
      </c>
      <c r="I7" s="19">
        <f>'CFA 2019'!I8*1.25</f>
        <v>73300</v>
      </c>
      <c r="J7" s="19">
        <f>'CFA 2019'!J8*1.25</f>
        <v>77775</v>
      </c>
      <c r="K7" s="19">
        <f>'CFA 2019'!K8*1.25</f>
        <v>89550</v>
      </c>
      <c r="L7" s="19">
        <f>'CFA 2019'!L8*1.25</f>
        <v>94025</v>
      </c>
      <c r="M7" s="19">
        <f>'CFA 2019'!M8*1.25</f>
        <v>98075</v>
      </c>
      <c r="N7" s="3">
        <f>SUM(B7:M7)</f>
        <v>915450</v>
      </c>
    </row>
    <row r="8" spans="1:14" x14ac:dyDescent="0.25">
      <c r="A8" s="10" t="s">
        <v>55</v>
      </c>
      <c r="B8" s="19">
        <f>'CFA 2019'!B9*1.25</f>
        <v>1550</v>
      </c>
      <c r="C8" s="19">
        <f>'CFA 2019'!C9*1.25</f>
        <v>1025</v>
      </c>
      <c r="D8" s="19">
        <f>'CFA 2019'!D9*1.25</f>
        <v>1200</v>
      </c>
      <c r="E8" s="19">
        <f>'CFA 2019'!E9*1.25</f>
        <v>837.5</v>
      </c>
      <c r="F8" s="19">
        <f>'CFA 2019'!F9*1.25</f>
        <v>975</v>
      </c>
      <c r="G8" s="19">
        <f>'CFA 2019'!G9*1.25</f>
        <v>737.5</v>
      </c>
      <c r="H8" s="19">
        <f>'CFA 2019'!H9*1.25</f>
        <v>950</v>
      </c>
      <c r="I8" s="19">
        <f>'CFA 2019'!I9*1.25</f>
        <v>1037.5</v>
      </c>
      <c r="J8" s="19">
        <f>'CFA 2019'!J9*1.25</f>
        <v>775</v>
      </c>
      <c r="K8" s="19">
        <f>'CFA 2019'!K9*1.25</f>
        <v>712.5</v>
      </c>
      <c r="L8" s="19">
        <f>'CFA 2019'!L9*1.25</f>
        <v>1150</v>
      </c>
      <c r="M8" s="19">
        <f>'CFA 2019'!M9*1.25</f>
        <v>1487.5</v>
      </c>
      <c r="N8" s="3">
        <f>SUM(B8:M8)</f>
        <v>12437.5</v>
      </c>
    </row>
    <row r="9" spans="1:14" x14ac:dyDescent="0.25">
      <c r="A9" s="6" t="s">
        <v>51</v>
      </c>
      <c r="B9" s="11">
        <f>B7-B8</f>
        <v>55887.5</v>
      </c>
      <c r="C9" s="11">
        <f t="shared" ref="C9:M9" si="0">C7-C8</f>
        <v>71875</v>
      </c>
      <c r="D9" s="11">
        <f t="shared" si="0"/>
        <v>76975</v>
      </c>
      <c r="E9" s="11">
        <f t="shared" si="0"/>
        <v>70900</v>
      </c>
      <c r="F9" s="11">
        <f t="shared" si="0"/>
        <v>67275</v>
      </c>
      <c r="G9" s="11">
        <f t="shared" si="0"/>
        <v>68162.5</v>
      </c>
      <c r="H9" s="11">
        <f t="shared" si="0"/>
        <v>64375</v>
      </c>
      <c r="I9" s="11">
        <f t="shared" si="0"/>
        <v>72262.5</v>
      </c>
      <c r="J9" s="11">
        <f t="shared" si="0"/>
        <v>77000</v>
      </c>
      <c r="K9" s="11">
        <f t="shared" si="0"/>
        <v>88837.5</v>
      </c>
      <c r="L9" s="11">
        <f t="shared" si="0"/>
        <v>92875</v>
      </c>
      <c r="M9" s="11">
        <f t="shared" si="0"/>
        <v>96587.5</v>
      </c>
      <c r="N9" s="12">
        <f>SUM(B9:M9)</f>
        <v>903012.5</v>
      </c>
    </row>
    <row r="10" spans="1:14" x14ac:dyDescent="0.25">
      <c r="A10" s="10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3"/>
    </row>
    <row r="11" spans="1:14" x14ac:dyDescent="0.25">
      <c r="A11" s="10" t="s">
        <v>42</v>
      </c>
      <c r="B11" s="18">
        <f>'CFA 2019'!B12*1.25</f>
        <v>20278.75</v>
      </c>
      <c r="C11" s="18">
        <f>'CFA 2019'!C12*1.25</f>
        <v>15300</v>
      </c>
      <c r="D11" s="18">
        <f>'CFA 2019'!D12*1.25</f>
        <v>21575</v>
      </c>
      <c r="E11" s="18">
        <f>'CFA 2019'!E12*1.25</f>
        <v>17862.5</v>
      </c>
      <c r="F11" s="18">
        <f>'CFA 2019'!F12*1.25</f>
        <v>13237.5</v>
      </c>
      <c r="G11" s="18">
        <f>'CFA 2019'!G12*1.25</f>
        <v>16525</v>
      </c>
      <c r="H11" s="18">
        <f>'CFA 2019'!H12*1.25</f>
        <v>19487.5</v>
      </c>
      <c r="I11" s="18">
        <f>'CFA 2019'!I12*1.25</f>
        <v>22837.5</v>
      </c>
      <c r="J11" s="18">
        <f>'CFA 2019'!J12*1.25</f>
        <v>26900</v>
      </c>
      <c r="K11" s="18">
        <f>'CFA 2019'!K12*1.25</f>
        <v>31675</v>
      </c>
      <c r="L11" s="18">
        <f>'CFA 2019'!L12*1.25</f>
        <v>25662.5</v>
      </c>
      <c r="M11" s="18">
        <f>'CFA 2019'!M12*1.25</f>
        <v>23737.5</v>
      </c>
      <c r="N11" s="3">
        <f>SUM(B11:M11)</f>
        <v>255078.75</v>
      </c>
    </row>
    <row r="12" spans="1:14" x14ac:dyDescent="0.25">
      <c r="A12" s="10" t="s">
        <v>56</v>
      </c>
      <c r="B12" s="18">
        <f>'CFA 2019'!B13*1.25</f>
        <v>551.25</v>
      </c>
      <c r="C12" s="18">
        <f>'CFA 2019'!C13*1.25</f>
        <v>407.5</v>
      </c>
      <c r="D12" s="18">
        <f>'CFA 2019'!D13*1.25</f>
        <v>657.5</v>
      </c>
      <c r="E12" s="18">
        <f>'CFA 2019'!E13*1.25</f>
        <v>310</v>
      </c>
      <c r="F12" s="18">
        <f>'CFA 2019'!F13*1.25</f>
        <v>775</v>
      </c>
      <c r="G12" s="18">
        <f>'CFA 2019'!G13*1.25</f>
        <v>450</v>
      </c>
      <c r="H12" s="18">
        <f>'CFA 2019'!H13*1.25</f>
        <v>527.5</v>
      </c>
      <c r="I12" s="18">
        <f>'CFA 2019'!I13*1.25</f>
        <v>695</v>
      </c>
      <c r="J12" s="18">
        <f>'CFA 2019'!J13*1.25</f>
        <v>675</v>
      </c>
      <c r="K12" s="18">
        <f>'CFA 2019'!K13*1.25</f>
        <v>955</v>
      </c>
      <c r="L12" s="18">
        <f>'CFA 2019'!L13*1.25</f>
        <v>838.75</v>
      </c>
      <c r="M12" s="18">
        <f>'CFA 2019'!M13*1.25</f>
        <v>603.75</v>
      </c>
      <c r="N12" s="3">
        <f>SUM(B12:M12)</f>
        <v>7446.25</v>
      </c>
    </row>
    <row r="13" spans="1:14" x14ac:dyDescent="0.25">
      <c r="A13" s="6" t="s">
        <v>57</v>
      </c>
      <c r="B13" s="11">
        <f>B11-B12</f>
        <v>19727.5</v>
      </c>
      <c r="C13" s="11">
        <f t="shared" ref="C13:M13" si="1">C11-C12</f>
        <v>14892.5</v>
      </c>
      <c r="D13" s="11">
        <f t="shared" si="1"/>
        <v>20917.5</v>
      </c>
      <c r="E13" s="11">
        <f t="shared" si="1"/>
        <v>17552.5</v>
      </c>
      <c r="F13" s="11">
        <f t="shared" si="1"/>
        <v>12462.5</v>
      </c>
      <c r="G13" s="11">
        <f t="shared" si="1"/>
        <v>16075</v>
      </c>
      <c r="H13" s="11">
        <f t="shared" si="1"/>
        <v>18960</v>
      </c>
      <c r="I13" s="11">
        <f t="shared" si="1"/>
        <v>22142.5</v>
      </c>
      <c r="J13" s="11">
        <f t="shared" si="1"/>
        <v>26225</v>
      </c>
      <c r="K13" s="11">
        <f t="shared" si="1"/>
        <v>30720</v>
      </c>
      <c r="L13" s="11">
        <f t="shared" si="1"/>
        <v>24823.75</v>
      </c>
      <c r="M13" s="11">
        <f t="shared" si="1"/>
        <v>23133.75</v>
      </c>
      <c r="N13" s="12">
        <f t="shared" ref="N13:N28" si="2">SUM(B13:M13)</f>
        <v>247632.5</v>
      </c>
    </row>
    <row r="14" spans="1:14" x14ac:dyDescent="0.25">
      <c r="A14" s="13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3"/>
    </row>
    <row r="15" spans="1:14" x14ac:dyDescent="0.25">
      <c r="A15" s="13" t="s">
        <v>0</v>
      </c>
      <c r="B15" s="18">
        <f>'CFA 2019'!B16*1.25</f>
        <v>248.75</v>
      </c>
      <c r="C15" s="18">
        <f>'CFA 2019'!C16*1.25</f>
        <v>0</v>
      </c>
      <c r="D15" s="18">
        <f>'CFA 2019'!D16*1.25</f>
        <v>837.5</v>
      </c>
      <c r="E15" s="18">
        <f>'CFA 2019'!E16*1.25</f>
        <v>0</v>
      </c>
      <c r="F15" s="18">
        <f>'CFA 2019'!F16*1.25</f>
        <v>0</v>
      </c>
      <c r="G15" s="18">
        <f>'CFA 2019'!G16*1.25</f>
        <v>425</v>
      </c>
      <c r="H15" s="18">
        <f>'CFA 2019'!H16*1.25</f>
        <v>0</v>
      </c>
      <c r="I15" s="18">
        <f>'CFA 2019'!I16*1.25</f>
        <v>0</v>
      </c>
      <c r="J15" s="18">
        <f>'CFA 2019'!J16*1.25</f>
        <v>275</v>
      </c>
      <c r="K15" s="18">
        <f>'CFA 2019'!K16*1.25</f>
        <v>0</v>
      </c>
      <c r="L15" s="18">
        <f>'CFA 2019'!L16*1.25</f>
        <v>950</v>
      </c>
      <c r="M15" s="18">
        <f>'CFA 2019'!M16*1.25</f>
        <v>0</v>
      </c>
      <c r="N15" s="3">
        <f t="shared" si="2"/>
        <v>2736.25</v>
      </c>
    </row>
    <row r="16" spans="1:14" x14ac:dyDescent="0.25">
      <c r="A16" s="13" t="s">
        <v>19</v>
      </c>
      <c r="B16" s="18">
        <f>'CFA 2019'!B17*1.25</f>
        <v>31.25</v>
      </c>
      <c r="C16" s="18">
        <f>'CFA 2019'!C17*1.25</f>
        <v>31.25</v>
      </c>
      <c r="D16" s="18">
        <f>'CFA 2019'!D17*1.25</f>
        <v>31.25</v>
      </c>
      <c r="E16" s="18">
        <f>'CFA 2019'!E17*1.25</f>
        <v>31.25</v>
      </c>
      <c r="F16" s="18">
        <f>'CFA 2019'!F17*1.25</f>
        <v>31.25</v>
      </c>
      <c r="G16" s="18">
        <f>'CFA 2019'!G17*1.25</f>
        <v>31.25</v>
      </c>
      <c r="H16" s="18">
        <f>'CFA 2019'!H17*1.25</f>
        <v>31.25</v>
      </c>
      <c r="I16" s="18">
        <f>'CFA 2019'!I17*1.25</f>
        <v>31.25</v>
      </c>
      <c r="J16" s="18">
        <f>'CFA 2019'!J17*1.25</f>
        <v>31.25</v>
      </c>
      <c r="K16" s="18">
        <f>'CFA 2019'!K17*1.25</f>
        <v>31.25</v>
      </c>
      <c r="L16" s="18">
        <f>'CFA 2019'!L17*1.25</f>
        <v>31.25</v>
      </c>
      <c r="M16" s="18">
        <f>'CFA 2019'!M17*1.25</f>
        <v>31.25</v>
      </c>
      <c r="N16" s="3">
        <f t="shared" si="2"/>
        <v>375</v>
      </c>
    </row>
    <row r="17" spans="1:14" x14ac:dyDescent="0.25">
      <c r="A17" s="13" t="s">
        <v>30</v>
      </c>
      <c r="B17" s="18">
        <v>99</v>
      </c>
      <c r="C17" s="18">
        <v>99</v>
      </c>
      <c r="D17" s="18">
        <v>99</v>
      </c>
      <c r="E17" s="18">
        <v>99</v>
      </c>
      <c r="F17" s="18">
        <v>99</v>
      </c>
      <c r="G17" s="18">
        <v>99</v>
      </c>
      <c r="H17" s="18">
        <v>99</v>
      </c>
      <c r="I17" s="18">
        <v>99</v>
      </c>
      <c r="J17" s="18">
        <v>99</v>
      </c>
      <c r="K17" s="18">
        <v>99</v>
      </c>
      <c r="L17" s="18">
        <v>99</v>
      </c>
      <c r="M17" s="18">
        <v>99</v>
      </c>
      <c r="N17" s="3">
        <f t="shared" si="2"/>
        <v>1188</v>
      </c>
    </row>
    <row r="18" spans="1:14" x14ac:dyDescent="0.25">
      <c r="A18" s="13" t="s">
        <v>20</v>
      </c>
      <c r="B18" s="18">
        <v>220</v>
      </c>
      <c r="C18" s="18">
        <v>220</v>
      </c>
      <c r="D18" s="18">
        <v>220</v>
      </c>
      <c r="E18" s="18">
        <v>220</v>
      </c>
      <c r="F18" s="18">
        <v>220</v>
      </c>
      <c r="G18" s="18">
        <v>220</v>
      </c>
      <c r="H18" s="18">
        <v>220</v>
      </c>
      <c r="I18" s="18">
        <v>220</v>
      </c>
      <c r="J18" s="18">
        <v>220</v>
      </c>
      <c r="K18" s="18">
        <v>220</v>
      </c>
      <c r="L18" s="18">
        <v>220</v>
      </c>
      <c r="M18" s="18">
        <v>220</v>
      </c>
      <c r="N18" s="3">
        <f t="shared" si="2"/>
        <v>2640</v>
      </c>
    </row>
    <row r="19" spans="1:14" x14ac:dyDescent="0.25">
      <c r="A19" s="13" t="s">
        <v>1</v>
      </c>
      <c r="B19" s="18">
        <f>'CFA 2019'!B20*1.25</f>
        <v>437.5</v>
      </c>
      <c r="C19" s="18">
        <f>'CFA 2019'!C20*1.25</f>
        <v>187.5</v>
      </c>
      <c r="D19" s="18">
        <f>'CFA 2019'!D20*1.25</f>
        <v>187.5</v>
      </c>
      <c r="E19" s="18">
        <f>'CFA 2019'!E20*1.25</f>
        <v>750</v>
      </c>
      <c r="F19" s="18">
        <f>'CFA 2019'!F20*1.25</f>
        <v>0</v>
      </c>
      <c r="G19" s="18">
        <f>'CFA 2019'!G20*1.25</f>
        <v>0</v>
      </c>
      <c r="H19" s="18">
        <f>'CFA 2019'!H20*1.25</f>
        <v>437.5</v>
      </c>
      <c r="I19" s="18">
        <f>'CFA 2019'!I20*1.25</f>
        <v>187.5</v>
      </c>
      <c r="J19" s="18">
        <f>'CFA 2019'!J20*1.25</f>
        <v>0</v>
      </c>
      <c r="K19" s="18">
        <f>'CFA 2019'!K20*1.25</f>
        <v>0</v>
      </c>
      <c r="L19" s="18">
        <f>'CFA 2019'!L20*1.25</f>
        <v>281.25</v>
      </c>
      <c r="M19" s="18">
        <f>'CFA 2019'!M20*1.25</f>
        <v>0</v>
      </c>
      <c r="N19" s="3">
        <f t="shared" si="2"/>
        <v>2468.75</v>
      </c>
    </row>
    <row r="20" spans="1:14" x14ac:dyDescent="0.25">
      <c r="A20" s="13" t="s">
        <v>33</v>
      </c>
      <c r="B20" s="18">
        <f>'CFA 2019'!B21*1.25</f>
        <v>155</v>
      </c>
      <c r="C20" s="18">
        <f>'CFA 2019'!C21*1.25</f>
        <v>0</v>
      </c>
      <c r="D20" s="18">
        <f>'CFA 2019'!D21*1.25</f>
        <v>0</v>
      </c>
      <c r="E20" s="18">
        <f>'CFA 2019'!E21*1.25</f>
        <v>0</v>
      </c>
      <c r="F20" s="18">
        <f>'CFA 2019'!F21*1.25</f>
        <v>775</v>
      </c>
      <c r="G20" s="18">
        <f>'CFA 2019'!G21*1.25</f>
        <v>0</v>
      </c>
      <c r="H20" s="18">
        <f>'CFA 2019'!H21*1.25</f>
        <v>0</v>
      </c>
      <c r="I20" s="18">
        <f>'CFA 2019'!I21*1.25</f>
        <v>0</v>
      </c>
      <c r="J20" s="18">
        <f>'CFA 2019'!J21*1.25</f>
        <v>0</v>
      </c>
      <c r="K20" s="18">
        <f>'CFA 2019'!K21*1.25</f>
        <v>0</v>
      </c>
      <c r="L20" s="18">
        <f>'CFA 2019'!L21*1.25</f>
        <v>0</v>
      </c>
      <c r="M20" s="18">
        <f>'CFA 2019'!M21*1.25</f>
        <v>0</v>
      </c>
      <c r="N20" s="3">
        <f t="shared" si="2"/>
        <v>930</v>
      </c>
    </row>
    <row r="21" spans="1:14" x14ac:dyDescent="0.25">
      <c r="A21" s="13" t="s">
        <v>32</v>
      </c>
      <c r="B21" s="18">
        <f>'CFA 2019'!B22*1.25</f>
        <v>28075</v>
      </c>
      <c r="C21" s="18">
        <f>'CFA 2019'!C22*1.25</f>
        <v>24037.5</v>
      </c>
      <c r="D21" s="18">
        <f>'CFA 2019'!D22*1.25</f>
        <v>32037.5</v>
      </c>
      <c r="E21" s="18">
        <f>'CFA 2019'!E22*1.25</f>
        <v>32650</v>
      </c>
      <c r="F21" s="18">
        <f>'CFA 2019'!F22*1.25</f>
        <v>31475</v>
      </c>
      <c r="G21" s="18">
        <f>'CFA 2019'!G22*1.25</f>
        <v>30206.25</v>
      </c>
      <c r="H21" s="18">
        <f>'CFA 2019'!H22*1.25</f>
        <v>28986.25</v>
      </c>
      <c r="I21" s="18">
        <f>'CFA 2019'!I22*1.25</f>
        <v>30152.5</v>
      </c>
      <c r="J21" s="18">
        <f>'CFA 2019'!J22*1.25</f>
        <v>31937.5</v>
      </c>
      <c r="K21" s="18">
        <f>'CFA 2019'!K22*1.25</f>
        <v>40212.5</v>
      </c>
      <c r="L21" s="18">
        <f>'CFA 2019'!L22*1.25</f>
        <v>45525</v>
      </c>
      <c r="M21" s="18">
        <f>'CFA 2019'!M22*1.25</f>
        <v>46950</v>
      </c>
      <c r="N21" s="3">
        <f t="shared" si="2"/>
        <v>402245</v>
      </c>
    </row>
    <row r="22" spans="1:14" x14ac:dyDescent="0.25">
      <c r="A22" s="13" t="s">
        <v>34</v>
      </c>
      <c r="B22" s="18">
        <f>'CFA 2019'!B23*1.25</f>
        <v>4472.5</v>
      </c>
      <c r="C22" s="18">
        <f>'CFA 2019'!C23*1.25</f>
        <v>3850</v>
      </c>
      <c r="D22" s="18">
        <f>'CFA 2019'!D23*1.25</f>
        <v>5125</v>
      </c>
      <c r="E22" s="18">
        <f>'CFA 2019'!E23*1.25</f>
        <v>5250</v>
      </c>
      <c r="F22" s="18">
        <f>'CFA 2019'!F23*1.25</f>
        <v>5031.25</v>
      </c>
      <c r="G22" s="18">
        <f>'CFA 2019'!G23*1.25</f>
        <v>4837.5</v>
      </c>
      <c r="H22" s="18">
        <f>'CFA 2019'!H23*1.25</f>
        <v>4656.25</v>
      </c>
      <c r="I22" s="18">
        <f>'CFA 2019'!I23*1.25</f>
        <v>4862.5</v>
      </c>
      <c r="J22" s="18">
        <f>'CFA 2019'!J23*1.25</f>
        <v>5118.75</v>
      </c>
      <c r="K22" s="18">
        <f>'CFA 2019'!K23*1.25</f>
        <v>6468.75</v>
      </c>
      <c r="L22" s="18">
        <f>'CFA 2019'!L23*1.25</f>
        <v>7312.5</v>
      </c>
      <c r="M22" s="18">
        <f>'CFA 2019'!M23*1.25</f>
        <v>7562.5</v>
      </c>
      <c r="N22" s="3">
        <f t="shared" si="2"/>
        <v>64547.5</v>
      </c>
    </row>
    <row r="23" spans="1:14" x14ac:dyDescent="0.25">
      <c r="A23" s="13" t="s">
        <v>31</v>
      </c>
      <c r="B23" s="18">
        <v>8250</v>
      </c>
      <c r="C23" s="18">
        <v>8250</v>
      </c>
      <c r="D23" s="18">
        <v>8250</v>
      </c>
      <c r="E23" s="18">
        <v>8250</v>
      </c>
      <c r="F23" s="18">
        <v>8250</v>
      </c>
      <c r="G23" s="18">
        <v>8250</v>
      </c>
      <c r="H23" s="18">
        <v>8250</v>
      </c>
      <c r="I23" s="18">
        <v>8250</v>
      </c>
      <c r="J23" s="18">
        <v>8250</v>
      </c>
      <c r="K23" s="18">
        <v>8250</v>
      </c>
      <c r="L23" s="18">
        <v>8250</v>
      </c>
      <c r="M23" s="18">
        <v>8250</v>
      </c>
      <c r="N23" s="3">
        <f t="shared" si="2"/>
        <v>99000</v>
      </c>
    </row>
    <row r="24" spans="1:14" x14ac:dyDescent="0.25">
      <c r="A24" s="13" t="s">
        <v>2</v>
      </c>
      <c r="B24" s="18">
        <f>'CFA 2019'!B25*1.25</f>
        <v>661.25</v>
      </c>
      <c r="C24" s="18">
        <f>'CFA 2019'!C25*1.25</f>
        <v>0</v>
      </c>
      <c r="D24" s="18">
        <f>'CFA 2019'!D25*1.25</f>
        <v>451.25</v>
      </c>
      <c r="E24" s="18">
        <f>'CFA 2019'!E25*1.25</f>
        <v>0</v>
      </c>
      <c r="F24" s="18">
        <f>'CFA 2019'!F25*1.25</f>
        <v>0</v>
      </c>
      <c r="G24" s="18">
        <f>'CFA 2019'!G25*1.25</f>
        <v>1155</v>
      </c>
      <c r="H24" s="18">
        <f>'CFA 2019'!H25*1.25</f>
        <v>0</v>
      </c>
      <c r="I24" s="18">
        <f>'CFA 2019'!I25*1.25</f>
        <v>0</v>
      </c>
      <c r="J24" s="18">
        <f>'CFA 2019'!J25*1.25</f>
        <v>535</v>
      </c>
      <c r="K24" s="18">
        <f>'CFA 2019'!K25*1.25</f>
        <v>0</v>
      </c>
      <c r="L24" s="18">
        <f>'CFA 2019'!L25*1.25</f>
        <v>0</v>
      </c>
      <c r="M24" s="18">
        <f>'CFA 2019'!M25*1.25</f>
        <v>0</v>
      </c>
      <c r="N24" s="3">
        <f t="shared" si="2"/>
        <v>2802.5</v>
      </c>
    </row>
    <row r="25" spans="1:14" x14ac:dyDescent="0.25">
      <c r="A25" s="13" t="s">
        <v>3</v>
      </c>
      <c r="B25" s="18">
        <f>'CFA 2019'!B26*1.25</f>
        <v>405</v>
      </c>
      <c r="C25" s="18">
        <f>'CFA 2019'!C26*1.25</f>
        <v>405</v>
      </c>
      <c r="D25" s="18">
        <f>'CFA 2019'!D26*1.25</f>
        <v>405</v>
      </c>
      <c r="E25" s="18">
        <f>'CFA 2019'!E26*1.25</f>
        <v>405</v>
      </c>
      <c r="F25" s="18">
        <f>'CFA 2019'!F26*1.25</f>
        <v>405</v>
      </c>
      <c r="G25" s="18">
        <f>'CFA 2019'!G26*1.25</f>
        <v>405</v>
      </c>
      <c r="H25" s="18">
        <f>'CFA 2019'!H26*1.25</f>
        <v>405</v>
      </c>
      <c r="I25" s="18">
        <f>'CFA 2019'!I26*1.25</f>
        <v>405</v>
      </c>
      <c r="J25" s="18">
        <f>'CFA 2019'!J26*1.25</f>
        <v>405</v>
      </c>
      <c r="K25" s="18">
        <f>'CFA 2019'!K26*1.25</f>
        <v>405</v>
      </c>
      <c r="L25" s="18">
        <f>'CFA 2019'!L26*1.25</f>
        <v>405</v>
      </c>
      <c r="M25" s="18">
        <f>'CFA 2019'!M26*1.25</f>
        <v>405</v>
      </c>
      <c r="N25" s="3">
        <f t="shared" si="2"/>
        <v>4860</v>
      </c>
    </row>
    <row r="26" spans="1:14" x14ac:dyDescent="0.25">
      <c r="A26" s="13" t="s">
        <v>4</v>
      </c>
      <c r="B26" s="18">
        <f>'CFA 2019'!B27*1.25</f>
        <v>1575</v>
      </c>
      <c r="C26" s="18">
        <f>'CFA 2019'!C27*1.25</f>
        <v>0</v>
      </c>
      <c r="D26" s="18">
        <f>'CFA 2019'!D27*1.25</f>
        <v>0</v>
      </c>
      <c r="E26" s="18">
        <f>'CFA 2019'!E27*1.25</f>
        <v>0</v>
      </c>
      <c r="F26" s="18">
        <f>'CFA 2019'!F27*1.25</f>
        <v>1700</v>
      </c>
      <c r="G26" s="18">
        <f>'CFA 2019'!G27*1.25</f>
        <v>0</v>
      </c>
      <c r="H26" s="18">
        <f>'CFA 2019'!H27*1.25</f>
        <v>0</v>
      </c>
      <c r="I26" s="18">
        <f>'CFA 2019'!I27*1.25</f>
        <v>0</v>
      </c>
      <c r="J26" s="18">
        <f>'CFA 2019'!J27*1.25</f>
        <v>2100</v>
      </c>
      <c r="K26" s="18">
        <f>'CFA 2019'!K27*1.25</f>
        <v>0</v>
      </c>
      <c r="L26" s="18">
        <f>'CFA 2019'!L27*1.25</f>
        <v>0</v>
      </c>
      <c r="M26" s="18">
        <f>'CFA 2019'!M27*1.25</f>
        <v>0</v>
      </c>
      <c r="N26" s="3">
        <f t="shared" si="2"/>
        <v>5375</v>
      </c>
    </row>
    <row r="27" spans="1:14" x14ac:dyDescent="0.25">
      <c r="A27" s="13" t="s">
        <v>5</v>
      </c>
      <c r="B27" s="18">
        <f>'CFA 2019'!B28*1.25</f>
        <v>795</v>
      </c>
      <c r="C27" s="18">
        <f>'CFA 2019'!C28*1.25</f>
        <v>800</v>
      </c>
      <c r="D27" s="18">
        <f>'CFA 2019'!D28*1.25</f>
        <v>800</v>
      </c>
      <c r="E27" s="18">
        <f>'CFA 2019'!E28*1.25</f>
        <v>800</v>
      </c>
      <c r="F27" s="18">
        <f>'CFA 2019'!F28*1.25</f>
        <v>786.25</v>
      </c>
      <c r="G27" s="18">
        <f>'CFA 2019'!G28*1.25</f>
        <v>737.5</v>
      </c>
      <c r="H27" s="18">
        <f>'CFA 2019'!H28*1.25</f>
        <v>777.5</v>
      </c>
      <c r="I27" s="18">
        <f>'CFA 2019'!I28*1.25</f>
        <v>780</v>
      </c>
      <c r="J27" s="18">
        <f>'CFA 2019'!J28*1.25</f>
        <v>747.5</v>
      </c>
      <c r="K27" s="18">
        <f>'CFA 2019'!K28*1.25</f>
        <v>787.5</v>
      </c>
      <c r="L27" s="18">
        <f>'CFA 2019'!L28*1.25</f>
        <v>800</v>
      </c>
      <c r="M27" s="18">
        <f>'CFA 2019'!M28*1.25</f>
        <v>786.25</v>
      </c>
      <c r="N27" s="3">
        <f t="shared" si="2"/>
        <v>9397.5</v>
      </c>
    </row>
    <row r="28" spans="1:14" x14ac:dyDescent="0.25">
      <c r="A28" s="6" t="s">
        <v>21</v>
      </c>
      <c r="B28" s="11">
        <f t="shared" ref="B28:M28" si="3">SUM(B15:B27)</f>
        <v>45425.25</v>
      </c>
      <c r="C28" s="11">
        <f t="shared" si="3"/>
        <v>37880.25</v>
      </c>
      <c r="D28" s="11">
        <f t="shared" si="3"/>
        <v>48444</v>
      </c>
      <c r="E28" s="11">
        <f t="shared" si="3"/>
        <v>48455.25</v>
      </c>
      <c r="F28" s="11">
        <f t="shared" si="3"/>
        <v>48772.75</v>
      </c>
      <c r="G28" s="11">
        <f t="shared" si="3"/>
        <v>46366.5</v>
      </c>
      <c r="H28" s="11">
        <f t="shared" si="3"/>
        <v>43862.75</v>
      </c>
      <c r="I28" s="11">
        <f t="shared" si="3"/>
        <v>44987.75</v>
      </c>
      <c r="J28" s="11">
        <f t="shared" si="3"/>
        <v>49719</v>
      </c>
      <c r="K28" s="11">
        <f t="shared" si="3"/>
        <v>56474</v>
      </c>
      <c r="L28" s="11">
        <f t="shared" si="3"/>
        <v>63874</v>
      </c>
      <c r="M28" s="11">
        <f t="shared" si="3"/>
        <v>64304</v>
      </c>
      <c r="N28" s="12">
        <f t="shared" si="2"/>
        <v>598565.5</v>
      </c>
    </row>
    <row r="29" spans="1:14" x14ac:dyDescent="0.25">
      <c r="A29" s="10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3"/>
    </row>
    <row r="30" spans="1:14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</row>
    <row r="31" spans="1:14" s="1" customFormat="1" hidden="1" x14ac:dyDescent="0.25">
      <c r="A31" s="52" t="s">
        <v>134</v>
      </c>
      <c r="B31" s="53">
        <f>B9-B13-B28</f>
        <v>-9265.25</v>
      </c>
      <c r="C31" s="53">
        <f t="shared" ref="C31:N31" si="4">C9-C13-C28</f>
        <v>19102.25</v>
      </c>
      <c r="D31" s="53">
        <f t="shared" si="4"/>
        <v>7613.5</v>
      </c>
      <c r="E31" s="53">
        <f t="shared" si="4"/>
        <v>4892.25</v>
      </c>
      <c r="F31" s="53">
        <f t="shared" si="4"/>
        <v>6039.75</v>
      </c>
      <c r="G31" s="53">
        <f t="shared" si="4"/>
        <v>5721</v>
      </c>
      <c r="H31" s="53">
        <f t="shared" si="4"/>
        <v>1552.25</v>
      </c>
      <c r="I31" s="53">
        <f t="shared" si="4"/>
        <v>5132.25</v>
      </c>
      <c r="J31" s="53">
        <f t="shared" si="4"/>
        <v>1056</v>
      </c>
      <c r="K31" s="53">
        <f t="shared" si="4"/>
        <v>1643.5</v>
      </c>
      <c r="L31" s="53">
        <f t="shared" si="4"/>
        <v>4177.25</v>
      </c>
      <c r="M31" s="53">
        <f t="shared" si="4"/>
        <v>9149.75</v>
      </c>
      <c r="N31" s="53">
        <f t="shared" si="4"/>
        <v>56814.5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1"/>
  <sheetViews>
    <sheetView zoomScale="130" zoomScaleNormal="130" workbookViewId="0">
      <selection sqref="A1:N1"/>
    </sheetView>
  </sheetViews>
  <sheetFormatPr defaultRowHeight="13.2" x14ac:dyDescent="0.25"/>
  <cols>
    <col min="1" max="1" width="31.21875" bestFit="1" customWidth="1"/>
    <col min="2" max="2" width="9.5546875" bestFit="1" customWidth="1"/>
    <col min="14" max="14" width="9.88671875" bestFit="1" customWidth="1"/>
  </cols>
  <sheetData>
    <row r="1" spans="1:14" ht="15.6" x14ac:dyDescent="0.3">
      <c r="A1" s="55" t="s">
        <v>80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15.6" x14ac:dyDescent="0.3">
      <c r="A2" s="55" t="s">
        <v>131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15.6" x14ac:dyDescent="0.3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3"/>
    </row>
    <row r="5" spans="1:14" x14ac:dyDescent="0.25">
      <c r="A5" s="13"/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5" t="s">
        <v>12</v>
      </c>
      <c r="N5" s="13"/>
    </row>
    <row r="6" spans="1:14" x14ac:dyDescent="0.25">
      <c r="A6" s="10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3"/>
    </row>
    <row r="7" spans="1:14" x14ac:dyDescent="0.25">
      <c r="A7" s="10" t="s">
        <v>49</v>
      </c>
      <c r="B7" s="19">
        <f>'CFA 2019'!B8*1.1</f>
        <v>50545.000000000007</v>
      </c>
      <c r="C7" s="19">
        <f>'CFA 2019'!C8*1.1</f>
        <v>64152.000000000007</v>
      </c>
      <c r="D7" s="19">
        <f>'CFA 2019'!D8*1.1</f>
        <v>68794</v>
      </c>
      <c r="E7" s="19">
        <f>'CFA 2019'!E8*1.1</f>
        <v>63129.000000000007</v>
      </c>
      <c r="F7" s="19">
        <f>'CFA 2019'!F8*1.1</f>
        <v>60060.000000000007</v>
      </c>
      <c r="G7" s="19">
        <f>'CFA 2019'!G8*1.1</f>
        <v>60632.000000000007</v>
      </c>
      <c r="H7" s="19">
        <f>'CFA 2019'!H8*1.1</f>
        <v>57486.000000000007</v>
      </c>
      <c r="I7" s="19">
        <f>'CFA 2019'!I8*1.1</f>
        <v>64504.000000000007</v>
      </c>
      <c r="J7" s="19">
        <f>'CFA 2019'!J8*1.1</f>
        <v>68442</v>
      </c>
      <c r="K7" s="19">
        <f>'CFA 2019'!K8*1.1</f>
        <v>78804</v>
      </c>
      <c r="L7" s="19">
        <f>'CFA 2019'!L8*1.1</f>
        <v>82742</v>
      </c>
      <c r="M7" s="19">
        <f>'CFA 2019'!M8*1.1</f>
        <v>86306</v>
      </c>
      <c r="N7" s="3">
        <f>SUM(B7:M7)</f>
        <v>805596</v>
      </c>
    </row>
    <row r="8" spans="1:14" x14ac:dyDescent="0.25">
      <c r="A8" s="10" t="s">
        <v>55</v>
      </c>
      <c r="B8" s="19">
        <f>'CFA 2019'!B9*1.1</f>
        <v>1364</v>
      </c>
      <c r="C8" s="19">
        <f>'CFA 2019'!C9*1.1</f>
        <v>902.00000000000011</v>
      </c>
      <c r="D8" s="19">
        <f>'CFA 2019'!D9*1.1</f>
        <v>1056</v>
      </c>
      <c r="E8" s="19">
        <f>'CFA 2019'!E9*1.1</f>
        <v>737.00000000000011</v>
      </c>
      <c r="F8" s="19">
        <f>'CFA 2019'!F9*1.1</f>
        <v>858.00000000000011</v>
      </c>
      <c r="G8" s="19">
        <f>'CFA 2019'!G9*1.1</f>
        <v>649</v>
      </c>
      <c r="H8" s="19">
        <f>'CFA 2019'!H9*1.1</f>
        <v>836.00000000000011</v>
      </c>
      <c r="I8" s="19">
        <f>'CFA 2019'!I9*1.1</f>
        <v>913.00000000000011</v>
      </c>
      <c r="J8" s="19">
        <f>'CFA 2019'!J9*1.1</f>
        <v>682</v>
      </c>
      <c r="K8" s="19">
        <f>'CFA 2019'!K9*1.1</f>
        <v>627</v>
      </c>
      <c r="L8" s="19">
        <f>'CFA 2019'!L9*1.1</f>
        <v>1012.0000000000001</v>
      </c>
      <c r="M8" s="19">
        <f>'CFA 2019'!M9*1.1</f>
        <v>1309</v>
      </c>
      <c r="N8" s="3">
        <f>SUM(B8:M8)</f>
        <v>10945</v>
      </c>
    </row>
    <row r="9" spans="1:14" x14ac:dyDescent="0.25">
      <c r="A9" s="6" t="s">
        <v>51</v>
      </c>
      <c r="B9" s="11">
        <f>B7-B8</f>
        <v>49181.000000000007</v>
      </c>
      <c r="C9" s="11">
        <f t="shared" ref="C9:M9" si="0">C7-C8</f>
        <v>63250.000000000007</v>
      </c>
      <c r="D9" s="11">
        <f t="shared" si="0"/>
        <v>67738</v>
      </c>
      <c r="E9" s="11">
        <f t="shared" si="0"/>
        <v>62392.000000000007</v>
      </c>
      <c r="F9" s="11">
        <f t="shared" si="0"/>
        <v>59202.000000000007</v>
      </c>
      <c r="G9" s="11">
        <f t="shared" si="0"/>
        <v>59983.000000000007</v>
      </c>
      <c r="H9" s="11">
        <f t="shared" si="0"/>
        <v>56650.000000000007</v>
      </c>
      <c r="I9" s="11">
        <f t="shared" si="0"/>
        <v>63591.000000000007</v>
      </c>
      <c r="J9" s="11">
        <f t="shared" si="0"/>
        <v>67760</v>
      </c>
      <c r="K9" s="11">
        <f t="shared" si="0"/>
        <v>78177</v>
      </c>
      <c r="L9" s="11">
        <f t="shared" si="0"/>
        <v>81730</v>
      </c>
      <c r="M9" s="11">
        <f t="shared" si="0"/>
        <v>84997</v>
      </c>
      <c r="N9" s="12">
        <f>SUM(B9:M9)</f>
        <v>794651</v>
      </c>
    </row>
    <row r="10" spans="1:14" x14ac:dyDescent="0.25">
      <c r="A10" s="10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3"/>
    </row>
    <row r="11" spans="1:14" x14ac:dyDescent="0.25">
      <c r="A11" s="10" t="s">
        <v>42</v>
      </c>
      <c r="B11" s="18">
        <f>'CFA 2019'!B12*1.1</f>
        <v>17845.300000000003</v>
      </c>
      <c r="C11" s="18">
        <f>'CFA 2019'!C12*1.1</f>
        <v>13464.000000000002</v>
      </c>
      <c r="D11" s="18">
        <f>'CFA 2019'!D12*1.1</f>
        <v>18986</v>
      </c>
      <c r="E11" s="18">
        <f>'CFA 2019'!E12*1.1</f>
        <v>15719.000000000002</v>
      </c>
      <c r="F11" s="18">
        <f>'CFA 2019'!F12*1.1</f>
        <v>11649.000000000002</v>
      </c>
      <c r="G11" s="18">
        <f>'CFA 2019'!G12*1.1</f>
        <v>14542.000000000002</v>
      </c>
      <c r="H11" s="18">
        <f>'CFA 2019'!H12*1.1</f>
        <v>17149</v>
      </c>
      <c r="I11" s="18">
        <f>'CFA 2019'!I12*1.1</f>
        <v>20097</v>
      </c>
      <c r="J11" s="18">
        <f>'CFA 2019'!J12*1.1</f>
        <v>23672.000000000004</v>
      </c>
      <c r="K11" s="18">
        <f>'CFA 2019'!K12*1.1</f>
        <v>27874.000000000004</v>
      </c>
      <c r="L11" s="18">
        <f>'CFA 2019'!L12*1.1</f>
        <v>22583.000000000004</v>
      </c>
      <c r="M11" s="18">
        <f>'CFA 2019'!M12*1.1</f>
        <v>20889</v>
      </c>
      <c r="N11" s="3">
        <f>SUM(B11:M11)</f>
        <v>224469.30000000002</v>
      </c>
    </row>
    <row r="12" spans="1:14" x14ac:dyDescent="0.25">
      <c r="A12" s="10" t="s">
        <v>56</v>
      </c>
      <c r="B12" s="18">
        <f>'CFA 2019'!B13*1.1</f>
        <v>485.1</v>
      </c>
      <c r="C12" s="18">
        <f>'CFA 2019'!C13*1.1</f>
        <v>358.6</v>
      </c>
      <c r="D12" s="18">
        <f>'CFA 2019'!D13*1.1</f>
        <v>578.6</v>
      </c>
      <c r="E12" s="18">
        <f>'CFA 2019'!E13*1.1</f>
        <v>272.8</v>
      </c>
      <c r="F12" s="18">
        <f>'CFA 2019'!F13*1.1</f>
        <v>682</v>
      </c>
      <c r="G12" s="18">
        <f>'CFA 2019'!G13*1.1</f>
        <v>396.00000000000006</v>
      </c>
      <c r="H12" s="18">
        <f>'CFA 2019'!H13*1.1</f>
        <v>464.20000000000005</v>
      </c>
      <c r="I12" s="18">
        <f>'CFA 2019'!I13*1.1</f>
        <v>611.6</v>
      </c>
      <c r="J12" s="18">
        <f>'CFA 2019'!J13*1.1</f>
        <v>594</v>
      </c>
      <c r="K12" s="18">
        <f>'CFA 2019'!K13*1.1</f>
        <v>840.40000000000009</v>
      </c>
      <c r="L12" s="18">
        <f>'CFA 2019'!L13*1.1</f>
        <v>738.1</v>
      </c>
      <c r="M12" s="18">
        <f>'CFA 2019'!M13*1.1</f>
        <v>531.30000000000007</v>
      </c>
      <c r="N12" s="3">
        <f>SUM(B12:M12)</f>
        <v>6552.7</v>
      </c>
    </row>
    <row r="13" spans="1:14" x14ac:dyDescent="0.25">
      <c r="A13" s="6" t="s">
        <v>57</v>
      </c>
      <c r="B13" s="11">
        <f>B11-B12</f>
        <v>17360.200000000004</v>
      </c>
      <c r="C13" s="11">
        <f t="shared" ref="C13:M13" si="1">C11-C12</f>
        <v>13105.400000000001</v>
      </c>
      <c r="D13" s="11">
        <f t="shared" si="1"/>
        <v>18407.400000000001</v>
      </c>
      <c r="E13" s="11">
        <f t="shared" si="1"/>
        <v>15446.200000000003</v>
      </c>
      <c r="F13" s="11">
        <f t="shared" si="1"/>
        <v>10967.000000000002</v>
      </c>
      <c r="G13" s="11">
        <f t="shared" si="1"/>
        <v>14146.000000000002</v>
      </c>
      <c r="H13" s="11">
        <f t="shared" si="1"/>
        <v>16684.8</v>
      </c>
      <c r="I13" s="11">
        <f t="shared" si="1"/>
        <v>19485.400000000001</v>
      </c>
      <c r="J13" s="11">
        <f t="shared" si="1"/>
        <v>23078.000000000004</v>
      </c>
      <c r="K13" s="11">
        <f t="shared" si="1"/>
        <v>27033.600000000002</v>
      </c>
      <c r="L13" s="11">
        <f t="shared" si="1"/>
        <v>21844.900000000005</v>
      </c>
      <c r="M13" s="11">
        <f t="shared" si="1"/>
        <v>20357.7</v>
      </c>
      <c r="N13" s="12">
        <f t="shared" ref="N13:N28" si="2">SUM(B13:M13)</f>
        <v>217916.60000000003</v>
      </c>
    </row>
    <row r="14" spans="1:14" x14ac:dyDescent="0.25">
      <c r="A14" s="13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3"/>
    </row>
    <row r="15" spans="1:14" x14ac:dyDescent="0.25">
      <c r="A15" s="13" t="s">
        <v>0</v>
      </c>
      <c r="B15" s="18">
        <f>'CFA 2019'!B16*1.1</f>
        <v>218.9</v>
      </c>
      <c r="C15" s="18">
        <f>'CFA 2019'!C16*1.1</f>
        <v>0</v>
      </c>
      <c r="D15" s="18">
        <f>'CFA 2019'!D16*1.1</f>
        <v>737.00000000000011</v>
      </c>
      <c r="E15" s="18">
        <f>'CFA 2019'!E16*1.1</f>
        <v>0</v>
      </c>
      <c r="F15" s="18">
        <f>'CFA 2019'!F16*1.1</f>
        <v>0</v>
      </c>
      <c r="G15" s="18">
        <f>'CFA 2019'!G16*1.1</f>
        <v>374.00000000000006</v>
      </c>
      <c r="H15" s="18">
        <f>'CFA 2019'!H16*1.1</f>
        <v>0</v>
      </c>
      <c r="I15" s="18">
        <f>'CFA 2019'!I16*1.1</f>
        <v>0</v>
      </c>
      <c r="J15" s="18">
        <f>'CFA 2019'!J16*1.1</f>
        <v>242.00000000000003</v>
      </c>
      <c r="K15" s="18">
        <f>'CFA 2019'!K16*1.1</f>
        <v>0</v>
      </c>
      <c r="L15" s="18">
        <f>'CFA 2019'!L16*1.1</f>
        <v>836.00000000000011</v>
      </c>
      <c r="M15" s="18">
        <f>'CFA 2019'!M16*1.1</f>
        <v>0</v>
      </c>
      <c r="N15" s="3">
        <f t="shared" si="2"/>
        <v>2407.9</v>
      </c>
    </row>
    <row r="16" spans="1:14" x14ac:dyDescent="0.25">
      <c r="A16" s="13" t="s">
        <v>19</v>
      </c>
      <c r="B16" s="18">
        <f>'CFA 2019'!B17*1.1</f>
        <v>27.500000000000004</v>
      </c>
      <c r="C16" s="18">
        <f>'CFA 2019'!C17*1.1</f>
        <v>27.500000000000004</v>
      </c>
      <c r="D16" s="18">
        <f>'CFA 2019'!D17*1.1</f>
        <v>27.500000000000004</v>
      </c>
      <c r="E16" s="18">
        <f>'CFA 2019'!E17*1.1</f>
        <v>27.500000000000004</v>
      </c>
      <c r="F16" s="18">
        <f>'CFA 2019'!F17*1.1</f>
        <v>27.500000000000004</v>
      </c>
      <c r="G16" s="18">
        <f>'CFA 2019'!G17*1.1</f>
        <v>27.500000000000004</v>
      </c>
      <c r="H16" s="18">
        <f>'CFA 2019'!H17*1.1</f>
        <v>27.500000000000004</v>
      </c>
      <c r="I16" s="18">
        <f>'CFA 2019'!I17*1.1</f>
        <v>27.500000000000004</v>
      </c>
      <c r="J16" s="18">
        <f>'CFA 2019'!J17*1.1</f>
        <v>27.500000000000004</v>
      </c>
      <c r="K16" s="18">
        <f>'CFA 2019'!K17*1.1</f>
        <v>27.500000000000004</v>
      </c>
      <c r="L16" s="18">
        <f>'CFA 2019'!L17*1.1</f>
        <v>27.500000000000004</v>
      </c>
      <c r="M16" s="18">
        <f>'CFA 2019'!M17*1.1</f>
        <v>27.500000000000004</v>
      </c>
      <c r="N16" s="3">
        <f t="shared" si="2"/>
        <v>330.00000000000006</v>
      </c>
    </row>
    <row r="17" spans="1:14" x14ac:dyDescent="0.25">
      <c r="A17" s="13" t="s">
        <v>30</v>
      </c>
      <c r="B17" s="18">
        <v>99</v>
      </c>
      <c r="C17" s="18">
        <v>99</v>
      </c>
      <c r="D17" s="18">
        <v>99</v>
      </c>
      <c r="E17" s="18">
        <v>99</v>
      </c>
      <c r="F17" s="18">
        <v>99</v>
      </c>
      <c r="G17" s="18">
        <v>99</v>
      </c>
      <c r="H17" s="18">
        <v>99</v>
      </c>
      <c r="I17" s="18">
        <v>99</v>
      </c>
      <c r="J17" s="18">
        <v>99</v>
      </c>
      <c r="K17" s="18">
        <v>99</v>
      </c>
      <c r="L17" s="18">
        <v>99</v>
      </c>
      <c r="M17" s="18">
        <v>99</v>
      </c>
      <c r="N17" s="3">
        <f t="shared" si="2"/>
        <v>1188</v>
      </c>
    </row>
    <row r="18" spans="1:14" x14ac:dyDescent="0.25">
      <c r="A18" s="13" t="s">
        <v>20</v>
      </c>
      <c r="B18" s="18">
        <v>220</v>
      </c>
      <c r="C18" s="18">
        <v>220</v>
      </c>
      <c r="D18" s="18">
        <v>220</v>
      </c>
      <c r="E18" s="18">
        <v>220</v>
      </c>
      <c r="F18" s="18">
        <v>220</v>
      </c>
      <c r="G18" s="18">
        <v>220</v>
      </c>
      <c r="H18" s="18">
        <v>220</v>
      </c>
      <c r="I18" s="18">
        <v>220</v>
      </c>
      <c r="J18" s="18">
        <v>220</v>
      </c>
      <c r="K18" s="18">
        <v>220</v>
      </c>
      <c r="L18" s="18">
        <v>220</v>
      </c>
      <c r="M18" s="18">
        <v>220</v>
      </c>
      <c r="N18" s="3">
        <f t="shared" si="2"/>
        <v>2640</v>
      </c>
    </row>
    <row r="19" spans="1:14" x14ac:dyDescent="0.25">
      <c r="A19" s="13" t="s">
        <v>1</v>
      </c>
      <c r="B19" s="18">
        <f>'CFA 2019'!B20*1.1</f>
        <v>385.00000000000006</v>
      </c>
      <c r="C19" s="18">
        <f>'CFA 2019'!C20*1.1</f>
        <v>165</v>
      </c>
      <c r="D19" s="18">
        <f>'CFA 2019'!D20*1.1</f>
        <v>165</v>
      </c>
      <c r="E19" s="18">
        <f>'CFA 2019'!E20*1.1</f>
        <v>660</v>
      </c>
      <c r="F19" s="18">
        <f>'CFA 2019'!F20*1.1</f>
        <v>0</v>
      </c>
      <c r="G19" s="18">
        <f>'CFA 2019'!G20*1.1</f>
        <v>0</v>
      </c>
      <c r="H19" s="18">
        <f>'CFA 2019'!H20*1.1</f>
        <v>385.00000000000006</v>
      </c>
      <c r="I19" s="18">
        <f>'CFA 2019'!I20*1.1</f>
        <v>165</v>
      </c>
      <c r="J19" s="18">
        <f>'CFA 2019'!J20*1.1</f>
        <v>0</v>
      </c>
      <c r="K19" s="18">
        <f>'CFA 2019'!K20*1.1</f>
        <v>0</v>
      </c>
      <c r="L19" s="18">
        <f>'CFA 2019'!L20*1.1</f>
        <v>247.50000000000003</v>
      </c>
      <c r="M19" s="18">
        <f>'CFA 2019'!M20*1.1</f>
        <v>0</v>
      </c>
      <c r="N19" s="3">
        <f t="shared" si="2"/>
        <v>2172.5</v>
      </c>
    </row>
    <row r="20" spans="1:14" x14ac:dyDescent="0.25">
      <c r="A20" s="13" t="s">
        <v>33</v>
      </c>
      <c r="B20" s="18">
        <f>'CFA 2019'!B21*1.1</f>
        <v>136.4</v>
      </c>
      <c r="C20" s="18">
        <f>'CFA 2019'!C21*1.1</f>
        <v>0</v>
      </c>
      <c r="D20" s="18">
        <f>'CFA 2019'!D21*1.1</f>
        <v>0</v>
      </c>
      <c r="E20" s="18">
        <f>'CFA 2019'!E21*1.1</f>
        <v>0</v>
      </c>
      <c r="F20" s="18">
        <f>'CFA 2019'!F21*1.1</f>
        <v>682</v>
      </c>
      <c r="G20" s="18">
        <f>'CFA 2019'!G21*1.1</f>
        <v>0</v>
      </c>
      <c r="H20" s="18">
        <f>'CFA 2019'!H21*1.1</f>
        <v>0</v>
      </c>
      <c r="I20" s="18">
        <f>'CFA 2019'!I21*1.1</f>
        <v>0</v>
      </c>
      <c r="J20" s="18">
        <f>'CFA 2019'!J21*1.1</f>
        <v>0</v>
      </c>
      <c r="K20" s="18">
        <f>'CFA 2019'!K21*1.1</f>
        <v>0</v>
      </c>
      <c r="L20" s="18">
        <f>'CFA 2019'!L21*1.1</f>
        <v>0</v>
      </c>
      <c r="M20" s="18">
        <f>'CFA 2019'!M21*1.1</f>
        <v>0</v>
      </c>
      <c r="N20" s="3">
        <f t="shared" si="2"/>
        <v>818.4</v>
      </c>
    </row>
    <row r="21" spans="1:14" x14ac:dyDescent="0.25">
      <c r="A21" s="13" t="s">
        <v>32</v>
      </c>
      <c r="B21" s="18">
        <f>'CFA 2019'!B22*1.1</f>
        <v>24706.000000000004</v>
      </c>
      <c r="C21" s="18">
        <f>'CFA 2019'!C22*1.1</f>
        <v>21153</v>
      </c>
      <c r="D21" s="18">
        <f>'CFA 2019'!D22*1.1</f>
        <v>28193.000000000004</v>
      </c>
      <c r="E21" s="18">
        <f>'CFA 2019'!E22*1.1</f>
        <v>28732.000000000004</v>
      </c>
      <c r="F21" s="18">
        <f>'CFA 2019'!F22*1.1</f>
        <v>27698.000000000004</v>
      </c>
      <c r="G21" s="18">
        <f>'CFA 2019'!G22*1.1</f>
        <v>26581.500000000004</v>
      </c>
      <c r="H21" s="18">
        <f>'CFA 2019'!H22*1.1</f>
        <v>25507.9</v>
      </c>
      <c r="I21" s="18">
        <f>'CFA 2019'!I22*1.1</f>
        <v>26534.2</v>
      </c>
      <c r="J21" s="18">
        <f>'CFA 2019'!J22*1.1</f>
        <v>28105.000000000004</v>
      </c>
      <c r="K21" s="18">
        <f>'CFA 2019'!K22*1.1</f>
        <v>35387</v>
      </c>
      <c r="L21" s="18">
        <f>'CFA 2019'!L22*1.1</f>
        <v>40062</v>
      </c>
      <c r="M21" s="18">
        <f>'CFA 2019'!M22*1.1</f>
        <v>41316</v>
      </c>
      <c r="N21" s="3">
        <f t="shared" si="2"/>
        <v>353975.6</v>
      </c>
    </row>
    <row r="22" spans="1:14" x14ac:dyDescent="0.25">
      <c r="A22" s="13" t="s">
        <v>34</v>
      </c>
      <c r="B22" s="18">
        <f>'CFA 2019'!B23*1.1</f>
        <v>3935.8</v>
      </c>
      <c r="C22" s="18">
        <f>'CFA 2019'!C23*1.1</f>
        <v>3388.0000000000005</v>
      </c>
      <c r="D22" s="18">
        <f>'CFA 2019'!D23*1.1</f>
        <v>4510</v>
      </c>
      <c r="E22" s="18">
        <f>'CFA 2019'!E23*1.1</f>
        <v>4620</v>
      </c>
      <c r="F22" s="18">
        <f>'CFA 2019'!F23*1.1</f>
        <v>4427.5</v>
      </c>
      <c r="G22" s="18">
        <f>'CFA 2019'!G23*1.1</f>
        <v>4257</v>
      </c>
      <c r="H22" s="18">
        <f>'CFA 2019'!H23*1.1</f>
        <v>4097.5</v>
      </c>
      <c r="I22" s="18">
        <f>'CFA 2019'!I23*1.1</f>
        <v>4279</v>
      </c>
      <c r="J22" s="18">
        <f>'CFA 2019'!J23*1.1</f>
        <v>4504.5</v>
      </c>
      <c r="K22" s="18">
        <f>'CFA 2019'!K23*1.1</f>
        <v>5692.5000000000009</v>
      </c>
      <c r="L22" s="18">
        <f>'CFA 2019'!L23*1.1</f>
        <v>6435.0000000000009</v>
      </c>
      <c r="M22" s="18">
        <f>'CFA 2019'!M23*1.1</f>
        <v>6655.0000000000009</v>
      </c>
      <c r="N22" s="3">
        <f t="shared" si="2"/>
        <v>56801.8</v>
      </c>
    </row>
    <row r="23" spans="1:14" x14ac:dyDescent="0.25">
      <c r="A23" s="13" t="s">
        <v>31</v>
      </c>
      <c r="B23" s="18">
        <v>8250</v>
      </c>
      <c r="C23" s="18">
        <v>8250</v>
      </c>
      <c r="D23" s="18">
        <v>8250</v>
      </c>
      <c r="E23" s="18">
        <v>8250</v>
      </c>
      <c r="F23" s="18">
        <v>8250</v>
      </c>
      <c r="G23" s="18">
        <v>8250</v>
      </c>
      <c r="H23" s="18">
        <v>8250</v>
      </c>
      <c r="I23" s="18">
        <v>8250</v>
      </c>
      <c r="J23" s="18">
        <v>8250</v>
      </c>
      <c r="K23" s="18">
        <v>8250</v>
      </c>
      <c r="L23" s="18">
        <v>8250</v>
      </c>
      <c r="M23" s="18">
        <v>8250</v>
      </c>
      <c r="N23" s="3">
        <f t="shared" si="2"/>
        <v>99000</v>
      </c>
    </row>
    <row r="24" spans="1:14" x14ac:dyDescent="0.25">
      <c r="A24" s="13" t="s">
        <v>2</v>
      </c>
      <c r="B24" s="18">
        <f>'CFA 2019'!B25*1.1</f>
        <v>581.90000000000009</v>
      </c>
      <c r="C24" s="18">
        <f>'CFA 2019'!C25*1.1</f>
        <v>0</v>
      </c>
      <c r="D24" s="18">
        <f>'CFA 2019'!D25*1.1</f>
        <v>397.1</v>
      </c>
      <c r="E24" s="18">
        <f>'CFA 2019'!E25*1.1</f>
        <v>0</v>
      </c>
      <c r="F24" s="18">
        <f>'CFA 2019'!F25*1.1</f>
        <v>0</v>
      </c>
      <c r="G24" s="18">
        <f>'CFA 2019'!G25*1.1</f>
        <v>1016.4000000000001</v>
      </c>
      <c r="H24" s="18">
        <f>'CFA 2019'!H25*1.1</f>
        <v>0</v>
      </c>
      <c r="I24" s="18">
        <f>'CFA 2019'!I25*1.1</f>
        <v>0</v>
      </c>
      <c r="J24" s="18">
        <f>'CFA 2019'!J25*1.1</f>
        <v>470.8</v>
      </c>
      <c r="K24" s="18">
        <f>'CFA 2019'!K25*1.1</f>
        <v>0</v>
      </c>
      <c r="L24" s="18">
        <f>'CFA 2019'!L25*1.1</f>
        <v>0</v>
      </c>
      <c r="M24" s="18">
        <f>'CFA 2019'!M25*1.1</f>
        <v>0</v>
      </c>
      <c r="N24" s="3">
        <f t="shared" si="2"/>
        <v>2466.2000000000003</v>
      </c>
    </row>
    <row r="25" spans="1:14" x14ac:dyDescent="0.25">
      <c r="A25" s="13" t="s">
        <v>3</v>
      </c>
      <c r="B25" s="18">
        <f>'CFA 2019'!B26*1.1</f>
        <v>356.40000000000003</v>
      </c>
      <c r="C25" s="18">
        <f>'CFA 2019'!C26*1.1</f>
        <v>356.40000000000003</v>
      </c>
      <c r="D25" s="18">
        <f>'CFA 2019'!D26*1.1</f>
        <v>356.40000000000003</v>
      </c>
      <c r="E25" s="18">
        <f>'CFA 2019'!E26*1.1</f>
        <v>356.40000000000003</v>
      </c>
      <c r="F25" s="18">
        <f>'CFA 2019'!F26*1.1</f>
        <v>356.40000000000003</v>
      </c>
      <c r="G25" s="18">
        <f>'CFA 2019'!G26*1.1</f>
        <v>356.40000000000003</v>
      </c>
      <c r="H25" s="18">
        <f>'CFA 2019'!H26*1.1</f>
        <v>356.40000000000003</v>
      </c>
      <c r="I25" s="18">
        <f>'CFA 2019'!I26*1.1</f>
        <v>356.40000000000003</v>
      </c>
      <c r="J25" s="18">
        <f>'CFA 2019'!J26*1.1</f>
        <v>356.40000000000003</v>
      </c>
      <c r="K25" s="18">
        <f>'CFA 2019'!K26*1.1</f>
        <v>356.40000000000003</v>
      </c>
      <c r="L25" s="18">
        <f>'CFA 2019'!L26*1.1</f>
        <v>356.40000000000003</v>
      </c>
      <c r="M25" s="18">
        <f>'CFA 2019'!M26*1.1</f>
        <v>356.40000000000003</v>
      </c>
      <c r="N25" s="3">
        <f t="shared" si="2"/>
        <v>4276.8</v>
      </c>
    </row>
    <row r="26" spans="1:14" x14ac:dyDescent="0.25">
      <c r="A26" s="13" t="s">
        <v>4</v>
      </c>
      <c r="B26" s="18">
        <f>'CFA 2019'!B27*1.1</f>
        <v>1386</v>
      </c>
      <c r="C26" s="18">
        <f>'CFA 2019'!C27*1.1</f>
        <v>0</v>
      </c>
      <c r="D26" s="18">
        <f>'CFA 2019'!D27*1.1</f>
        <v>0</v>
      </c>
      <c r="E26" s="18">
        <f>'CFA 2019'!E27*1.1</f>
        <v>0</v>
      </c>
      <c r="F26" s="18">
        <f>'CFA 2019'!F27*1.1</f>
        <v>1496.0000000000002</v>
      </c>
      <c r="G26" s="18">
        <f>'CFA 2019'!G27*1.1</f>
        <v>0</v>
      </c>
      <c r="H26" s="18">
        <f>'CFA 2019'!H27*1.1</f>
        <v>0</v>
      </c>
      <c r="I26" s="18">
        <f>'CFA 2019'!I27*1.1</f>
        <v>0</v>
      </c>
      <c r="J26" s="18">
        <f>'CFA 2019'!J27*1.1</f>
        <v>1848.0000000000002</v>
      </c>
      <c r="K26" s="18">
        <f>'CFA 2019'!K27*1.1</f>
        <v>0</v>
      </c>
      <c r="L26" s="18">
        <f>'CFA 2019'!L27*1.1</f>
        <v>0</v>
      </c>
      <c r="M26" s="18">
        <f>'CFA 2019'!M27*1.1</f>
        <v>0</v>
      </c>
      <c r="N26" s="3">
        <f t="shared" si="2"/>
        <v>4730</v>
      </c>
    </row>
    <row r="27" spans="1:14" x14ac:dyDescent="0.25">
      <c r="A27" s="13" t="s">
        <v>5</v>
      </c>
      <c r="B27" s="18">
        <f>'CFA 2019'!B28*1.1</f>
        <v>699.6</v>
      </c>
      <c r="C27" s="18">
        <f>'CFA 2019'!C28*1.1</f>
        <v>704</v>
      </c>
      <c r="D27" s="18">
        <f>'CFA 2019'!D28*1.1</f>
        <v>704</v>
      </c>
      <c r="E27" s="18">
        <f>'CFA 2019'!E28*1.1</f>
        <v>704</v>
      </c>
      <c r="F27" s="18">
        <f>'CFA 2019'!F28*1.1</f>
        <v>691.90000000000009</v>
      </c>
      <c r="G27" s="18">
        <f>'CFA 2019'!G28*1.1</f>
        <v>649</v>
      </c>
      <c r="H27" s="18">
        <f>'CFA 2019'!H28*1.1</f>
        <v>684.2</v>
      </c>
      <c r="I27" s="18">
        <f>'CFA 2019'!I28*1.1</f>
        <v>686.40000000000009</v>
      </c>
      <c r="J27" s="18">
        <f>'CFA 2019'!J28*1.1</f>
        <v>657.80000000000007</v>
      </c>
      <c r="K27" s="18">
        <f>'CFA 2019'!K28*1.1</f>
        <v>693</v>
      </c>
      <c r="L27" s="18">
        <f>'CFA 2019'!L28*1.1</f>
        <v>704</v>
      </c>
      <c r="M27" s="18">
        <f>'CFA 2019'!M28*1.1</f>
        <v>691.90000000000009</v>
      </c>
      <c r="N27" s="3">
        <f t="shared" si="2"/>
        <v>8269.8000000000011</v>
      </c>
    </row>
    <row r="28" spans="1:14" x14ac:dyDescent="0.25">
      <c r="A28" s="6" t="s">
        <v>21</v>
      </c>
      <c r="B28" s="11">
        <f t="shared" ref="B28:M28" si="3">SUM(B15:B27)</f>
        <v>41002.500000000007</v>
      </c>
      <c r="C28" s="11">
        <f t="shared" si="3"/>
        <v>34362.9</v>
      </c>
      <c r="D28" s="11">
        <f t="shared" si="3"/>
        <v>43659</v>
      </c>
      <c r="E28" s="11">
        <f t="shared" si="3"/>
        <v>43668.9</v>
      </c>
      <c r="F28" s="11">
        <f t="shared" si="3"/>
        <v>43948.3</v>
      </c>
      <c r="G28" s="11">
        <f t="shared" si="3"/>
        <v>41830.800000000003</v>
      </c>
      <c r="H28" s="11">
        <f t="shared" si="3"/>
        <v>39627.5</v>
      </c>
      <c r="I28" s="11">
        <f t="shared" si="3"/>
        <v>40617.5</v>
      </c>
      <c r="J28" s="11">
        <f t="shared" si="3"/>
        <v>44781.000000000007</v>
      </c>
      <c r="K28" s="11">
        <f t="shared" si="3"/>
        <v>50725.4</v>
      </c>
      <c r="L28" s="11">
        <f t="shared" si="3"/>
        <v>57237.4</v>
      </c>
      <c r="M28" s="11">
        <f t="shared" si="3"/>
        <v>57615.8</v>
      </c>
      <c r="N28" s="12">
        <f t="shared" si="2"/>
        <v>539077.00000000012</v>
      </c>
    </row>
    <row r="29" spans="1:14" x14ac:dyDescent="0.25">
      <c r="A29" s="10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3"/>
    </row>
    <row r="30" spans="1:14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</row>
    <row r="31" spans="1:14" s="1" customFormat="1" hidden="1" x14ac:dyDescent="0.25">
      <c r="A31" s="52" t="s">
        <v>134</v>
      </c>
      <c r="B31" s="53">
        <f>B9-B13-B28</f>
        <v>-9181.7000000000044</v>
      </c>
      <c r="C31" s="53">
        <f t="shared" ref="C31:N31" si="4">C9-C13-C28</f>
        <v>15781.700000000004</v>
      </c>
      <c r="D31" s="53">
        <f t="shared" si="4"/>
        <v>5671.5999999999985</v>
      </c>
      <c r="E31" s="53">
        <f t="shared" si="4"/>
        <v>3276.9000000000015</v>
      </c>
      <c r="F31" s="53">
        <f t="shared" si="4"/>
        <v>4286.7000000000044</v>
      </c>
      <c r="G31" s="53">
        <f t="shared" si="4"/>
        <v>4006.2000000000044</v>
      </c>
      <c r="H31" s="53">
        <f t="shared" si="4"/>
        <v>337.70000000001164</v>
      </c>
      <c r="I31" s="53">
        <f t="shared" si="4"/>
        <v>3488.1000000000058</v>
      </c>
      <c r="J31" s="53">
        <f t="shared" si="4"/>
        <v>-99.000000000007276</v>
      </c>
      <c r="K31" s="53">
        <f t="shared" si="4"/>
        <v>417.99999999999272</v>
      </c>
      <c r="L31" s="53">
        <f t="shared" si="4"/>
        <v>2647.6999999999898</v>
      </c>
      <c r="M31" s="53">
        <f t="shared" si="4"/>
        <v>7023.5</v>
      </c>
      <c r="N31" s="53">
        <f t="shared" si="4"/>
        <v>37657.39999999979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ED0A7-7586-4EFB-B7A8-6DD2542CE8C2}">
  <dimension ref="A1:N31"/>
  <sheetViews>
    <sheetView zoomScale="130" zoomScaleNormal="130" workbookViewId="0">
      <selection sqref="A1:N1"/>
    </sheetView>
  </sheetViews>
  <sheetFormatPr defaultRowHeight="13.2" x14ac:dyDescent="0.25"/>
  <cols>
    <col min="1" max="1" width="31.21875" bestFit="1" customWidth="1"/>
    <col min="14" max="14" width="9.88671875" bestFit="1" customWidth="1"/>
  </cols>
  <sheetData>
    <row r="1" spans="1:14" ht="15.6" x14ac:dyDescent="0.3">
      <c r="A1" s="55" t="s">
        <v>80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15.6" x14ac:dyDescent="0.3">
      <c r="A2" s="55" t="s">
        <v>133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15.6" x14ac:dyDescent="0.3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3"/>
    </row>
    <row r="5" spans="1:14" x14ac:dyDescent="0.25">
      <c r="A5" s="13"/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5" t="s">
        <v>12</v>
      </c>
      <c r="N5" s="13"/>
    </row>
    <row r="6" spans="1:14" x14ac:dyDescent="0.25">
      <c r="A6" s="10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3"/>
    </row>
    <row r="7" spans="1:14" x14ac:dyDescent="0.25">
      <c r="A7" s="10" t="s">
        <v>49</v>
      </c>
      <c r="B7" s="19">
        <f>'CFA 2019'!B8*0.75</f>
        <v>34462.5</v>
      </c>
      <c r="C7" s="19">
        <f>'CFA 2019'!C8*0.75</f>
        <v>43740</v>
      </c>
      <c r="D7" s="19">
        <f>'CFA 2019'!D8*0.75</f>
        <v>46905</v>
      </c>
      <c r="E7" s="19">
        <f>'CFA 2019'!E8*0.75</f>
        <v>43042.5</v>
      </c>
      <c r="F7" s="19">
        <f>'CFA 2019'!F8*0.75</f>
        <v>40950</v>
      </c>
      <c r="G7" s="19">
        <f>'CFA 2019'!G8*0.75</f>
        <v>41340</v>
      </c>
      <c r="H7" s="19">
        <f>'CFA 2019'!H8*0.75</f>
        <v>39195</v>
      </c>
      <c r="I7" s="19">
        <f>'CFA 2019'!I8*0.75</f>
        <v>43980</v>
      </c>
      <c r="J7" s="19">
        <f>'CFA 2019'!J8*0.75</f>
        <v>46665</v>
      </c>
      <c r="K7" s="19">
        <f>'CFA 2019'!K8*0.75</f>
        <v>53730</v>
      </c>
      <c r="L7" s="19">
        <f>'CFA 2019'!L8*0.75</f>
        <v>56415</v>
      </c>
      <c r="M7" s="19">
        <f>'CFA 2019'!M8*0.75</f>
        <v>58845</v>
      </c>
      <c r="N7" s="3">
        <f>SUM(B7:M7)</f>
        <v>549270</v>
      </c>
    </row>
    <row r="8" spans="1:14" x14ac:dyDescent="0.25">
      <c r="A8" s="10" t="s">
        <v>55</v>
      </c>
      <c r="B8" s="19">
        <f>'CFA 2019'!B9*0.75</f>
        <v>930</v>
      </c>
      <c r="C8" s="19">
        <f>'CFA 2019'!C9*0.75</f>
        <v>615</v>
      </c>
      <c r="D8" s="19">
        <f>'CFA 2019'!D9*0.75</f>
        <v>720</v>
      </c>
      <c r="E8" s="19">
        <f>'CFA 2019'!E9*0.75</f>
        <v>502.5</v>
      </c>
      <c r="F8" s="19">
        <f>'CFA 2019'!F9*0.75</f>
        <v>585</v>
      </c>
      <c r="G8" s="19">
        <f>'CFA 2019'!G9*0.75</f>
        <v>442.5</v>
      </c>
      <c r="H8" s="19">
        <f>'CFA 2019'!H9*0.75</f>
        <v>570</v>
      </c>
      <c r="I8" s="19">
        <f>'CFA 2019'!I9*0.75</f>
        <v>622.5</v>
      </c>
      <c r="J8" s="19">
        <f>'CFA 2019'!J9*0.75</f>
        <v>465</v>
      </c>
      <c r="K8" s="19">
        <f>'CFA 2019'!K9*0.75</f>
        <v>427.5</v>
      </c>
      <c r="L8" s="19">
        <f>'CFA 2019'!L9*0.75</f>
        <v>690</v>
      </c>
      <c r="M8" s="19">
        <f>'CFA 2019'!M9*0.75</f>
        <v>892.5</v>
      </c>
      <c r="N8" s="3">
        <f>SUM(B8:M8)</f>
        <v>7462.5</v>
      </c>
    </row>
    <row r="9" spans="1:14" x14ac:dyDescent="0.25">
      <c r="A9" s="6" t="s">
        <v>51</v>
      </c>
      <c r="B9" s="11">
        <f>B7-B8</f>
        <v>33532.5</v>
      </c>
      <c r="C9" s="11">
        <f t="shared" ref="C9:M9" si="0">C7-C8</f>
        <v>43125</v>
      </c>
      <c r="D9" s="11">
        <f t="shared" si="0"/>
        <v>46185</v>
      </c>
      <c r="E9" s="11">
        <f t="shared" si="0"/>
        <v>42540</v>
      </c>
      <c r="F9" s="11">
        <f t="shared" si="0"/>
        <v>40365</v>
      </c>
      <c r="G9" s="11">
        <f t="shared" si="0"/>
        <v>40897.5</v>
      </c>
      <c r="H9" s="11">
        <f t="shared" si="0"/>
        <v>38625</v>
      </c>
      <c r="I9" s="11">
        <f t="shared" si="0"/>
        <v>43357.5</v>
      </c>
      <c r="J9" s="11">
        <f t="shared" si="0"/>
        <v>46200</v>
      </c>
      <c r="K9" s="11">
        <f t="shared" si="0"/>
        <v>53302.5</v>
      </c>
      <c r="L9" s="11">
        <f t="shared" si="0"/>
        <v>55725</v>
      </c>
      <c r="M9" s="11">
        <f t="shared" si="0"/>
        <v>57952.5</v>
      </c>
      <c r="N9" s="12">
        <f>SUM(B9:M9)</f>
        <v>541807.5</v>
      </c>
    </row>
    <row r="10" spans="1:14" x14ac:dyDescent="0.25">
      <c r="A10" s="10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3"/>
    </row>
    <row r="11" spans="1:14" x14ac:dyDescent="0.25">
      <c r="A11" s="10" t="s">
        <v>42</v>
      </c>
      <c r="B11" s="18">
        <f>'CFA 2019'!B12*0.75</f>
        <v>12167.25</v>
      </c>
      <c r="C11" s="18">
        <f>'CFA 2019'!C12*0.75</f>
        <v>9180</v>
      </c>
      <c r="D11" s="18">
        <f>'CFA 2019'!D12*0.75</f>
        <v>12945</v>
      </c>
      <c r="E11" s="18">
        <f>'CFA 2019'!E12*0.75</f>
        <v>10717.5</v>
      </c>
      <c r="F11" s="18">
        <f>'CFA 2019'!F12*0.75</f>
        <v>7942.5</v>
      </c>
      <c r="G11" s="18">
        <f>'CFA 2019'!G12*0.75</f>
        <v>9915</v>
      </c>
      <c r="H11" s="18">
        <f>'CFA 2019'!H12*0.75</f>
        <v>11692.5</v>
      </c>
      <c r="I11" s="18">
        <f>'CFA 2019'!I12*0.75</f>
        <v>13702.5</v>
      </c>
      <c r="J11" s="18">
        <f>'CFA 2019'!J12*0.75</f>
        <v>16140</v>
      </c>
      <c r="K11" s="18">
        <f>'CFA 2019'!K12*0.75</f>
        <v>19005</v>
      </c>
      <c r="L11" s="18">
        <f>'CFA 2019'!L12*0.75</f>
        <v>15397.5</v>
      </c>
      <c r="M11" s="18">
        <f>'CFA 2019'!M12*0.75</f>
        <v>14242.5</v>
      </c>
      <c r="N11" s="3">
        <f>SUM(B11:M11)</f>
        <v>153047.25</v>
      </c>
    </row>
    <row r="12" spans="1:14" x14ac:dyDescent="0.25">
      <c r="A12" s="10" t="s">
        <v>56</v>
      </c>
      <c r="B12" s="18">
        <f>'CFA 2019'!B13*0.75</f>
        <v>330.75</v>
      </c>
      <c r="C12" s="18">
        <f>'CFA 2019'!C13*0.75</f>
        <v>244.5</v>
      </c>
      <c r="D12" s="18">
        <f>'CFA 2019'!D13*0.75</f>
        <v>394.5</v>
      </c>
      <c r="E12" s="18">
        <f>'CFA 2019'!E13*0.75</f>
        <v>186</v>
      </c>
      <c r="F12" s="18">
        <f>'CFA 2019'!F13*0.75</f>
        <v>465</v>
      </c>
      <c r="G12" s="18">
        <f>'CFA 2019'!G13*0.75</f>
        <v>270</v>
      </c>
      <c r="H12" s="18">
        <f>'CFA 2019'!H13*0.75</f>
        <v>316.5</v>
      </c>
      <c r="I12" s="18">
        <f>'CFA 2019'!I13*0.75</f>
        <v>417</v>
      </c>
      <c r="J12" s="18">
        <f>'CFA 2019'!J13*0.75</f>
        <v>405</v>
      </c>
      <c r="K12" s="18">
        <f>'CFA 2019'!K13*0.75</f>
        <v>573</v>
      </c>
      <c r="L12" s="18">
        <f>'CFA 2019'!L13*0.75</f>
        <v>503.25</v>
      </c>
      <c r="M12" s="18">
        <f>'CFA 2019'!M13*0.75</f>
        <v>362.25</v>
      </c>
      <c r="N12" s="3">
        <f>SUM(B12:M12)</f>
        <v>4467.75</v>
      </c>
    </row>
    <row r="13" spans="1:14" x14ac:dyDescent="0.25">
      <c r="A13" s="6" t="s">
        <v>57</v>
      </c>
      <c r="B13" s="11">
        <f>B11-B12</f>
        <v>11836.5</v>
      </c>
      <c r="C13" s="11">
        <f t="shared" ref="C13:M13" si="1">C11-C12</f>
        <v>8935.5</v>
      </c>
      <c r="D13" s="11">
        <f t="shared" si="1"/>
        <v>12550.5</v>
      </c>
      <c r="E13" s="11">
        <f t="shared" si="1"/>
        <v>10531.5</v>
      </c>
      <c r="F13" s="11">
        <f t="shared" si="1"/>
        <v>7477.5</v>
      </c>
      <c r="G13" s="11">
        <f t="shared" si="1"/>
        <v>9645</v>
      </c>
      <c r="H13" s="11">
        <f t="shared" si="1"/>
        <v>11376</v>
      </c>
      <c r="I13" s="11">
        <f t="shared" si="1"/>
        <v>13285.5</v>
      </c>
      <c r="J13" s="11">
        <f t="shared" si="1"/>
        <v>15735</v>
      </c>
      <c r="K13" s="11">
        <f t="shared" si="1"/>
        <v>18432</v>
      </c>
      <c r="L13" s="11">
        <f t="shared" si="1"/>
        <v>14894.25</v>
      </c>
      <c r="M13" s="11">
        <f t="shared" si="1"/>
        <v>13880.25</v>
      </c>
      <c r="N13" s="12">
        <f t="shared" ref="N13:N28" si="2">SUM(B13:M13)</f>
        <v>148579.5</v>
      </c>
    </row>
    <row r="14" spans="1:14" x14ac:dyDescent="0.25">
      <c r="A14" s="13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3"/>
    </row>
    <row r="15" spans="1:14" x14ac:dyDescent="0.25">
      <c r="A15" s="13" t="s">
        <v>0</v>
      </c>
      <c r="B15" s="18">
        <f>'CFA 2019'!B16*0.75</f>
        <v>149.25</v>
      </c>
      <c r="C15" s="18">
        <f>'CFA 2019'!C16*0.75</f>
        <v>0</v>
      </c>
      <c r="D15" s="18">
        <f>'CFA 2019'!D16*0.75</f>
        <v>502.5</v>
      </c>
      <c r="E15" s="18">
        <f>'CFA 2019'!E16*0.75</f>
        <v>0</v>
      </c>
      <c r="F15" s="18">
        <f>'CFA 2019'!F16*0.75</f>
        <v>0</v>
      </c>
      <c r="G15" s="18">
        <f>'CFA 2019'!G16*0.75</f>
        <v>255</v>
      </c>
      <c r="H15" s="18">
        <f>'CFA 2019'!H16*0.75</f>
        <v>0</v>
      </c>
      <c r="I15" s="18">
        <f>'CFA 2019'!I16*0.75</f>
        <v>0</v>
      </c>
      <c r="J15" s="18">
        <f>'CFA 2019'!J16*0.75</f>
        <v>165</v>
      </c>
      <c r="K15" s="18">
        <f>'CFA 2019'!K16*0.75</f>
        <v>0</v>
      </c>
      <c r="L15" s="18">
        <f>'CFA 2019'!L16*0.75</f>
        <v>570</v>
      </c>
      <c r="M15" s="18">
        <f>'CFA 2019'!M16*0.75</f>
        <v>0</v>
      </c>
      <c r="N15" s="3">
        <f t="shared" si="2"/>
        <v>1641.75</v>
      </c>
    </row>
    <row r="16" spans="1:14" x14ac:dyDescent="0.25">
      <c r="A16" s="13" t="s">
        <v>19</v>
      </c>
      <c r="B16" s="18">
        <f>'CFA 2019'!B17*0.75</f>
        <v>18.75</v>
      </c>
      <c r="C16" s="18">
        <f>'CFA 2019'!C17*0.75</f>
        <v>18.75</v>
      </c>
      <c r="D16" s="18">
        <f>'CFA 2019'!D17*0.75</f>
        <v>18.75</v>
      </c>
      <c r="E16" s="18">
        <f>'CFA 2019'!E17*0.75</f>
        <v>18.75</v>
      </c>
      <c r="F16" s="18">
        <f>'CFA 2019'!F17*0.75</f>
        <v>18.75</v>
      </c>
      <c r="G16" s="18">
        <f>'CFA 2019'!G17*0.75</f>
        <v>18.75</v>
      </c>
      <c r="H16" s="18">
        <f>'CFA 2019'!H17*0.75</f>
        <v>18.75</v>
      </c>
      <c r="I16" s="18">
        <f>'CFA 2019'!I17*0.75</f>
        <v>18.75</v>
      </c>
      <c r="J16" s="18">
        <f>'CFA 2019'!J17*0.75</f>
        <v>18.75</v>
      </c>
      <c r="K16" s="18">
        <f>'CFA 2019'!K17*0.75</f>
        <v>18.75</v>
      </c>
      <c r="L16" s="18">
        <f>'CFA 2019'!L17*0.75</f>
        <v>18.75</v>
      </c>
      <c r="M16" s="18">
        <f>'CFA 2019'!M17*0.75</f>
        <v>18.75</v>
      </c>
      <c r="N16" s="3">
        <f t="shared" si="2"/>
        <v>225</v>
      </c>
    </row>
    <row r="17" spans="1:14" x14ac:dyDescent="0.25">
      <c r="A17" s="13" t="s">
        <v>30</v>
      </c>
      <c r="B17" s="18">
        <v>99</v>
      </c>
      <c r="C17" s="18">
        <v>99</v>
      </c>
      <c r="D17" s="18">
        <v>99</v>
      </c>
      <c r="E17" s="18">
        <v>99</v>
      </c>
      <c r="F17" s="18">
        <v>99</v>
      </c>
      <c r="G17" s="18">
        <v>99</v>
      </c>
      <c r="H17" s="18">
        <v>99</v>
      </c>
      <c r="I17" s="18">
        <v>99</v>
      </c>
      <c r="J17" s="18">
        <v>99</v>
      </c>
      <c r="K17" s="18">
        <v>99</v>
      </c>
      <c r="L17" s="18">
        <v>99</v>
      </c>
      <c r="M17" s="18">
        <v>99</v>
      </c>
      <c r="N17" s="3">
        <f t="shared" si="2"/>
        <v>1188</v>
      </c>
    </row>
    <row r="18" spans="1:14" x14ac:dyDescent="0.25">
      <c r="A18" s="13" t="s">
        <v>20</v>
      </c>
      <c r="B18" s="18">
        <v>220</v>
      </c>
      <c r="C18" s="18">
        <v>220</v>
      </c>
      <c r="D18" s="18">
        <v>220</v>
      </c>
      <c r="E18" s="18">
        <v>220</v>
      </c>
      <c r="F18" s="18">
        <v>220</v>
      </c>
      <c r="G18" s="18">
        <v>220</v>
      </c>
      <c r="H18" s="18">
        <v>220</v>
      </c>
      <c r="I18" s="18">
        <v>220</v>
      </c>
      <c r="J18" s="18">
        <v>220</v>
      </c>
      <c r="K18" s="18">
        <v>220</v>
      </c>
      <c r="L18" s="18">
        <v>220</v>
      </c>
      <c r="M18" s="18">
        <v>220</v>
      </c>
      <c r="N18" s="3">
        <f t="shared" si="2"/>
        <v>2640</v>
      </c>
    </row>
    <row r="19" spans="1:14" x14ac:dyDescent="0.25">
      <c r="A19" s="13" t="s">
        <v>1</v>
      </c>
      <c r="B19" s="18">
        <f>'CFA 2019'!B20*0.75</f>
        <v>262.5</v>
      </c>
      <c r="C19" s="18">
        <f>'CFA 2019'!C20*0.75</f>
        <v>112.5</v>
      </c>
      <c r="D19" s="18">
        <f>'CFA 2019'!D20*0.75</f>
        <v>112.5</v>
      </c>
      <c r="E19" s="18">
        <f>'CFA 2019'!E20*0.75</f>
        <v>450</v>
      </c>
      <c r="F19" s="18">
        <f>'CFA 2019'!F20*0.75</f>
        <v>0</v>
      </c>
      <c r="G19" s="18">
        <f>'CFA 2019'!G20*0.75</f>
        <v>0</v>
      </c>
      <c r="H19" s="18">
        <f>'CFA 2019'!H20*0.75</f>
        <v>262.5</v>
      </c>
      <c r="I19" s="18">
        <f>'CFA 2019'!I20*0.75</f>
        <v>112.5</v>
      </c>
      <c r="J19" s="18">
        <f>'CFA 2019'!J20*0.75</f>
        <v>0</v>
      </c>
      <c r="K19" s="18">
        <f>'CFA 2019'!K20*0.75</f>
        <v>0</v>
      </c>
      <c r="L19" s="18">
        <f>'CFA 2019'!L20*0.75</f>
        <v>168.75</v>
      </c>
      <c r="M19" s="18">
        <f>'CFA 2019'!M20*0.75</f>
        <v>0</v>
      </c>
      <c r="N19" s="3">
        <f t="shared" si="2"/>
        <v>1481.25</v>
      </c>
    </row>
    <row r="20" spans="1:14" x14ac:dyDescent="0.25">
      <c r="A20" s="13" t="s">
        <v>33</v>
      </c>
      <c r="B20" s="18">
        <f>'CFA 2019'!B21*0.75</f>
        <v>93</v>
      </c>
      <c r="C20" s="18">
        <f>'CFA 2019'!C21*0.75</f>
        <v>0</v>
      </c>
      <c r="D20" s="18">
        <f>'CFA 2019'!D21*0.75</f>
        <v>0</v>
      </c>
      <c r="E20" s="18">
        <f>'CFA 2019'!E21*0.75</f>
        <v>0</v>
      </c>
      <c r="F20" s="18">
        <f>'CFA 2019'!F21*0.75</f>
        <v>465</v>
      </c>
      <c r="G20" s="18">
        <f>'CFA 2019'!G21*0.75</f>
        <v>0</v>
      </c>
      <c r="H20" s="18">
        <f>'CFA 2019'!H21*0.75</f>
        <v>0</v>
      </c>
      <c r="I20" s="18">
        <f>'CFA 2019'!I21*0.75</f>
        <v>0</v>
      </c>
      <c r="J20" s="18">
        <f>'CFA 2019'!J21*0.75</f>
        <v>0</v>
      </c>
      <c r="K20" s="18">
        <f>'CFA 2019'!K21*0.75</f>
        <v>0</v>
      </c>
      <c r="L20" s="18">
        <f>'CFA 2019'!L21*0.75</f>
        <v>0</v>
      </c>
      <c r="M20" s="18">
        <f>'CFA 2019'!M21*0.75</f>
        <v>0</v>
      </c>
      <c r="N20" s="3">
        <f t="shared" si="2"/>
        <v>558</v>
      </c>
    </row>
    <row r="21" spans="1:14" x14ac:dyDescent="0.25">
      <c r="A21" s="13" t="s">
        <v>32</v>
      </c>
      <c r="B21" s="18">
        <f>'CFA 2019'!B22*0.75</f>
        <v>16845</v>
      </c>
      <c r="C21" s="18">
        <f>'CFA 2019'!C22*0.75</f>
        <v>14422.5</v>
      </c>
      <c r="D21" s="18">
        <f>'CFA 2019'!D22*0.75</f>
        <v>19222.5</v>
      </c>
      <c r="E21" s="18">
        <f>'CFA 2019'!E22*0.75</f>
        <v>19590</v>
      </c>
      <c r="F21" s="18">
        <f>'CFA 2019'!F22*0.75</f>
        <v>18885</v>
      </c>
      <c r="G21" s="18">
        <f>'CFA 2019'!G22*0.75</f>
        <v>18123.75</v>
      </c>
      <c r="H21" s="18">
        <f>'CFA 2019'!H22*0.75</f>
        <v>17391.75</v>
      </c>
      <c r="I21" s="18">
        <f>'CFA 2019'!I22*0.75</f>
        <v>18091.5</v>
      </c>
      <c r="J21" s="18">
        <f>'CFA 2019'!J22*0.75</f>
        <v>19162.5</v>
      </c>
      <c r="K21" s="18">
        <f>'CFA 2019'!K22*0.75</f>
        <v>24127.5</v>
      </c>
      <c r="L21" s="18">
        <f>'CFA 2019'!L22*0.75</f>
        <v>27315</v>
      </c>
      <c r="M21" s="18">
        <f>'CFA 2019'!M22*0.75</f>
        <v>28170</v>
      </c>
      <c r="N21" s="3">
        <f t="shared" si="2"/>
        <v>241347</v>
      </c>
    </row>
    <row r="22" spans="1:14" x14ac:dyDescent="0.25">
      <c r="A22" s="13" t="s">
        <v>34</v>
      </c>
      <c r="B22" s="18">
        <f>'CFA 2019'!B23*0.75</f>
        <v>2683.5</v>
      </c>
      <c r="C22" s="18">
        <f>'CFA 2019'!C23*0.75</f>
        <v>2310</v>
      </c>
      <c r="D22" s="18">
        <f>'CFA 2019'!D23*0.75</f>
        <v>3075</v>
      </c>
      <c r="E22" s="18">
        <f>'CFA 2019'!E23*0.75</f>
        <v>3150</v>
      </c>
      <c r="F22" s="18">
        <f>'CFA 2019'!F23*0.75</f>
        <v>3018.75</v>
      </c>
      <c r="G22" s="18">
        <f>'CFA 2019'!G23*0.75</f>
        <v>2902.5</v>
      </c>
      <c r="H22" s="18">
        <f>'CFA 2019'!H23*0.75</f>
        <v>2793.75</v>
      </c>
      <c r="I22" s="18">
        <f>'CFA 2019'!I23*0.75</f>
        <v>2917.5</v>
      </c>
      <c r="J22" s="18">
        <f>'CFA 2019'!J23*0.75</f>
        <v>3071.25</v>
      </c>
      <c r="K22" s="18">
        <f>'CFA 2019'!K23*0.75</f>
        <v>3881.25</v>
      </c>
      <c r="L22" s="18">
        <f>'CFA 2019'!L23*0.75</f>
        <v>4387.5</v>
      </c>
      <c r="M22" s="18">
        <f>'CFA 2019'!M23*0.75</f>
        <v>4537.5</v>
      </c>
      <c r="N22" s="3">
        <f t="shared" si="2"/>
        <v>38728.5</v>
      </c>
    </row>
    <row r="23" spans="1:14" x14ac:dyDescent="0.25">
      <c r="A23" s="13" t="s">
        <v>31</v>
      </c>
      <c r="B23" s="18">
        <v>8250</v>
      </c>
      <c r="C23" s="18">
        <v>8250</v>
      </c>
      <c r="D23" s="18">
        <v>8250</v>
      </c>
      <c r="E23" s="18">
        <v>8250</v>
      </c>
      <c r="F23" s="18">
        <v>8250</v>
      </c>
      <c r="G23" s="18">
        <v>8250</v>
      </c>
      <c r="H23" s="18">
        <v>8250</v>
      </c>
      <c r="I23" s="18">
        <v>8250</v>
      </c>
      <c r="J23" s="18">
        <v>8250</v>
      </c>
      <c r="K23" s="18">
        <v>8250</v>
      </c>
      <c r="L23" s="18">
        <v>8250</v>
      </c>
      <c r="M23" s="18">
        <v>8250</v>
      </c>
      <c r="N23" s="3">
        <f t="shared" si="2"/>
        <v>99000</v>
      </c>
    </row>
    <row r="24" spans="1:14" x14ac:dyDescent="0.25">
      <c r="A24" s="13" t="s">
        <v>2</v>
      </c>
      <c r="B24" s="18">
        <f>'CFA 2019'!B25*0.75</f>
        <v>396.75</v>
      </c>
      <c r="C24" s="18">
        <f>'CFA 2019'!C25*0.75</f>
        <v>0</v>
      </c>
      <c r="D24" s="18">
        <f>'CFA 2019'!D25*0.75</f>
        <v>270.75</v>
      </c>
      <c r="E24" s="18">
        <f>'CFA 2019'!E25*0.75</f>
        <v>0</v>
      </c>
      <c r="F24" s="18">
        <f>'CFA 2019'!F25*0.75</f>
        <v>0</v>
      </c>
      <c r="G24" s="18">
        <f>'CFA 2019'!G25*0.75</f>
        <v>693</v>
      </c>
      <c r="H24" s="18">
        <f>'CFA 2019'!H25*0.75</f>
        <v>0</v>
      </c>
      <c r="I24" s="18">
        <f>'CFA 2019'!I25*0.75</f>
        <v>0</v>
      </c>
      <c r="J24" s="18">
        <f>'CFA 2019'!J25*0.75</f>
        <v>321</v>
      </c>
      <c r="K24" s="18">
        <f>'CFA 2019'!K25*0.75</f>
        <v>0</v>
      </c>
      <c r="L24" s="18">
        <f>'CFA 2019'!L25*0.75</f>
        <v>0</v>
      </c>
      <c r="M24" s="18">
        <f>'CFA 2019'!M25*0.75</f>
        <v>0</v>
      </c>
      <c r="N24" s="3">
        <f t="shared" si="2"/>
        <v>1681.5</v>
      </c>
    </row>
    <row r="25" spans="1:14" x14ac:dyDescent="0.25">
      <c r="A25" s="13" t="s">
        <v>3</v>
      </c>
      <c r="B25" s="18">
        <f>'CFA 2019'!B26*0.75</f>
        <v>243</v>
      </c>
      <c r="C25" s="18">
        <f>'CFA 2019'!C26*0.75</f>
        <v>243</v>
      </c>
      <c r="D25" s="18">
        <f>'CFA 2019'!D26*0.75</f>
        <v>243</v>
      </c>
      <c r="E25" s="18">
        <f>'CFA 2019'!E26*0.75</f>
        <v>243</v>
      </c>
      <c r="F25" s="18">
        <f>'CFA 2019'!F26*0.75</f>
        <v>243</v>
      </c>
      <c r="G25" s="18">
        <f>'CFA 2019'!G26*0.75</f>
        <v>243</v>
      </c>
      <c r="H25" s="18">
        <f>'CFA 2019'!H26*0.75</f>
        <v>243</v>
      </c>
      <c r="I25" s="18">
        <f>'CFA 2019'!I26*0.75</f>
        <v>243</v>
      </c>
      <c r="J25" s="18">
        <f>'CFA 2019'!J26*0.75</f>
        <v>243</v>
      </c>
      <c r="K25" s="18">
        <f>'CFA 2019'!K26*0.75</f>
        <v>243</v>
      </c>
      <c r="L25" s="18">
        <f>'CFA 2019'!L26*0.75</f>
        <v>243</v>
      </c>
      <c r="M25" s="18">
        <f>'CFA 2019'!M26*0.75</f>
        <v>243</v>
      </c>
      <c r="N25" s="3">
        <f t="shared" si="2"/>
        <v>2916</v>
      </c>
    </row>
    <row r="26" spans="1:14" x14ac:dyDescent="0.25">
      <c r="A26" s="13" t="s">
        <v>4</v>
      </c>
      <c r="B26" s="18">
        <f>'CFA 2019'!B27*0.75</f>
        <v>945</v>
      </c>
      <c r="C26" s="18">
        <f>'CFA 2019'!C27*0.75</f>
        <v>0</v>
      </c>
      <c r="D26" s="18">
        <f>'CFA 2019'!D27*0.75</f>
        <v>0</v>
      </c>
      <c r="E26" s="18">
        <f>'CFA 2019'!E27*0.75</f>
        <v>0</v>
      </c>
      <c r="F26" s="18">
        <f>'CFA 2019'!F27*0.75</f>
        <v>1020</v>
      </c>
      <c r="G26" s="18">
        <f>'CFA 2019'!G27*0.75</f>
        <v>0</v>
      </c>
      <c r="H26" s="18">
        <f>'CFA 2019'!H27*0.75</f>
        <v>0</v>
      </c>
      <c r="I26" s="18">
        <f>'CFA 2019'!I27*0.75</f>
        <v>0</v>
      </c>
      <c r="J26" s="18">
        <f>'CFA 2019'!J27*0.75</f>
        <v>1260</v>
      </c>
      <c r="K26" s="18">
        <f>'CFA 2019'!K27*0.75</f>
        <v>0</v>
      </c>
      <c r="L26" s="18">
        <f>'CFA 2019'!L27*0.75</f>
        <v>0</v>
      </c>
      <c r="M26" s="18">
        <f>'CFA 2019'!M27*0.75</f>
        <v>0</v>
      </c>
      <c r="N26" s="3">
        <f t="shared" si="2"/>
        <v>3225</v>
      </c>
    </row>
    <row r="27" spans="1:14" x14ac:dyDescent="0.25">
      <c r="A27" s="13" t="s">
        <v>5</v>
      </c>
      <c r="B27" s="18">
        <f>'CFA 2019'!B28*0.75</f>
        <v>477</v>
      </c>
      <c r="C27" s="18">
        <f>'CFA 2019'!C28*0.75</f>
        <v>480</v>
      </c>
      <c r="D27" s="18">
        <f>'CFA 2019'!D28*0.75</f>
        <v>480</v>
      </c>
      <c r="E27" s="18">
        <f>'CFA 2019'!E28*0.75</f>
        <v>480</v>
      </c>
      <c r="F27" s="18">
        <f>'CFA 2019'!F28*0.75</f>
        <v>471.75</v>
      </c>
      <c r="G27" s="18">
        <f>'CFA 2019'!G28*0.75</f>
        <v>442.5</v>
      </c>
      <c r="H27" s="18">
        <f>'CFA 2019'!H28*0.75</f>
        <v>466.5</v>
      </c>
      <c r="I27" s="18">
        <f>'CFA 2019'!I28*0.75</f>
        <v>468</v>
      </c>
      <c r="J27" s="18">
        <f>'CFA 2019'!J28*0.75</f>
        <v>448.5</v>
      </c>
      <c r="K27" s="18">
        <f>'CFA 2019'!K28*0.75</f>
        <v>472.5</v>
      </c>
      <c r="L27" s="18">
        <f>'CFA 2019'!L28*0.75</f>
        <v>480</v>
      </c>
      <c r="M27" s="18">
        <f>'CFA 2019'!M28*0.75</f>
        <v>471.75</v>
      </c>
      <c r="N27" s="3">
        <f t="shared" si="2"/>
        <v>5638.5</v>
      </c>
    </row>
    <row r="28" spans="1:14" x14ac:dyDescent="0.25">
      <c r="A28" s="6" t="s">
        <v>21</v>
      </c>
      <c r="B28" s="11">
        <f t="shared" ref="B28:M28" si="3">SUM(B15:B27)</f>
        <v>30682.75</v>
      </c>
      <c r="C28" s="11">
        <f t="shared" si="3"/>
        <v>26155.75</v>
      </c>
      <c r="D28" s="11">
        <f t="shared" si="3"/>
        <v>32494</v>
      </c>
      <c r="E28" s="11">
        <f t="shared" si="3"/>
        <v>32500.75</v>
      </c>
      <c r="F28" s="11">
        <f t="shared" si="3"/>
        <v>32691.25</v>
      </c>
      <c r="G28" s="11">
        <f t="shared" si="3"/>
        <v>31247.5</v>
      </c>
      <c r="H28" s="11">
        <f t="shared" si="3"/>
        <v>29745.25</v>
      </c>
      <c r="I28" s="11">
        <f t="shared" si="3"/>
        <v>30420.25</v>
      </c>
      <c r="J28" s="11">
        <f t="shared" si="3"/>
        <v>33259</v>
      </c>
      <c r="K28" s="11">
        <f t="shared" si="3"/>
        <v>37312</v>
      </c>
      <c r="L28" s="11">
        <f t="shared" si="3"/>
        <v>41752</v>
      </c>
      <c r="M28" s="11">
        <f t="shared" si="3"/>
        <v>42010</v>
      </c>
      <c r="N28" s="12">
        <f t="shared" si="2"/>
        <v>400270.5</v>
      </c>
    </row>
    <row r="29" spans="1:14" x14ac:dyDescent="0.25">
      <c r="A29" s="10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3"/>
    </row>
    <row r="30" spans="1:14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</row>
    <row r="31" spans="1:14" s="1" customFormat="1" hidden="1" x14ac:dyDescent="0.25">
      <c r="A31" s="52" t="s">
        <v>134</v>
      </c>
      <c r="B31" s="53">
        <f>B9-B13-B28</f>
        <v>-8986.75</v>
      </c>
      <c r="C31" s="53">
        <f t="shared" ref="C31:N31" si="4">C9-C13-C28</f>
        <v>8033.75</v>
      </c>
      <c r="D31" s="53">
        <f t="shared" si="4"/>
        <v>1140.5</v>
      </c>
      <c r="E31" s="53">
        <f t="shared" si="4"/>
        <v>-492.25</v>
      </c>
      <c r="F31" s="53">
        <f t="shared" si="4"/>
        <v>196.25</v>
      </c>
      <c r="G31" s="53">
        <f t="shared" si="4"/>
        <v>5</v>
      </c>
      <c r="H31" s="53">
        <f t="shared" si="4"/>
        <v>-2496.25</v>
      </c>
      <c r="I31" s="53">
        <f t="shared" si="4"/>
        <v>-348.25</v>
      </c>
      <c r="J31" s="53">
        <f t="shared" si="4"/>
        <v>-2794</v>
      </c>
      <c r="K31" s="53">
        <f t="shared" si="4"/>
        <v>-2441.5</v>
      </c>
      <c r="L31" s="53">
        <f t="shared" si="4"/>
        <v>-921.25</v>
      </c>
      <c r="M31" s="53">
        <f t="shared" si="4"/>
        <v>2062.25</v>
      </c>
      <c r="N31" s="53">
        <f t="shared" si="4"/>
        <v>-7042.5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zoomScale="145" zoomScaleNormal="145" workbookViewId="0">
      <selection activeCell="C35" sqref="C35"/>
    </sheetView>
  </sheetViews>
  <sheetFormatPr defaultRowHeight="13.2" x14ac:dyDescent="0.25"/>
  <cols>
    <col min="1" max="1" width="3.77734375" customWidth="1"/>
    <col min="2" max="2" width="33.21875" bestFit="1" customWidth="1"/>
    <col min="3" max="3" width="17" customWidth="1"/>
    <col min="4" max="4" width="13.21875" customWidth="1"/>
  </cols>
  <sheetData>
    <row r="1" spans="1:6" ht="15.6" x14ac:dyDescent="0.3">
      <c r="A1" s="54" t="s">
        <v>50</v>
      </c>
      <c r="B1" s="54"/>
      <c r="C1" s="54"/>
    </row>
    <row r="2" spans="1:6" ht="15.6" x14ac:dyDescent="0.3">
      <c r="A2" s="54" t="s">
        <v>62</v>
      </c>
      <c r="B2" s="54"/>
      <c r="C2" s="54"/>
    </row>
    <row r="3" spans="1:6" ht="15.6" x14ac:dyDescent="0.3">
      <c r="A3" s="54" t="s">
        <v>93</v>
      </c>
      <c r="B3" s="54"/>
      <c r="C3" s="54"/>
    </row>
    <row r="5" spans="1:6" x14ac:dyDescent="0.25">
      <c r="A5" t="s">
        <v>63</v>
      </c>
    </row>
    <row r="6" spans="1:6" x14ac:dyDescent="0.25">
      <c r="B6" t="s">
        <v>23</v>
      </c>
      <c r="C6" s="33">
        <f>'Sample COA'!B19</f>
        <v>567004</v>
      </c>
    </row>
    <row r="7" spans="1:6" x14ac:dyDescent="0.25">
      <c r="B7" t="s">
        <v>64</v>
      </c>
      <c r="C7" s="34">
        <f>'Sample COA'!B20</f>
        <v>12500</v>
      </c>
    </row>
    <row r="8" spans="1:6" x14ac:dyDescent="0.25">
      <c r="B8" t="s">
        <v>35</v>
      </c>
      <c r="C8" s="33">
        <f>C6-C7</f>
        <v>554504</v>
      </c>
    </row>
    <row r="9" spans="1:6" x14ac:dyDescent="0.25">
      <c r="A9" t="s">
        <v>38</v>
      </c>
      <c r="C9" s="33"/>
    </row>
    <row r="10" spans="1:6" x14ac:dyDescent="0.25">
      <c r="B10" t="s">
        <v>65</v>
      </c>
      <c r="C10" s="34">
        <v>52000</v>
      </c>
    </row>
    <row r="11" spans="1:6" x14ac:dyDescent="0.25">
      <c r="B11" t="s">
        <v>58</v>
      </c>
      <c r="C11" s="33">
        <f>'Sample COA'!B21</f>
        <v>321500</v>
      </c>
    </row>
    <row r="12" spans="1:6" x14ac:dyDescent="0.25">
      <c r="B12" s="4" t="s">
        <v>89</v>
      </c>
      <c r="C12" s="33">
        <f>'Sample COA'!B22</f>
        <v>9800</v>
      </c>
    </row>
    <row r="13" spans="1:6" x14ac:dyDescent="0.25">
      <c r="B13" t="s">
        <v>66</v>
      </c>
      <c r="C13" s="35">
        <f>'Sample COA'!B23</f>
        <v>3050</v>
      </c>
    </row>
    <row r="14" spans="1:6" x14ac:dyDescent="0.25">
      <c r="B14" s="4" t="s">
        <v>92</v>
      </c>
      <c r="C14" s="35">
        <f>'Sample COA'!B24</f>
        <v>3130</v>
      </c>
      <c r="F14" s="4"/>
    </row>
    <row r="15" spans="1:6" x14ac:dyDescent="0.25">
      <c r="B15" t="s">
        <v>67</v>
      </c>
      <c r="C15" s="34">
        <f>C11+C12-C13-C14</f>
        <v>325120</v>
      </c>
      <c r="F15" s="4"/>
    </row>
    <row r="16" spans="1:6" x14ac:dyDescent="0.25">
      <c r="B16" t="s">
        <v>68</v>
      </c>
      <c r="C16" s="35">
        <f>C10+C15</f>
        <v>377120</v>
      </c>
    </row>
    <row r="17" spans="1:3" x14ac:dyDescent="0.25">
      <c r="B17" t="s">
        <v>69</v>
      </c>
      <c r="C17" s="34">
        <f>'Sample COA'!B7</f>
        <v>47178</v>
      </c>
    </row>
    <row r="18" spans="1:3" x14ac:dyDescent="0.25">
      <c r="B18" t="s">
        <v>38</v>
      </c>
      <c r="C18" s="36">
        <f>C16-C17</f>
        <v>329942</v>
      </c>
    </row>
    <row r="19" spans="1:3" x14ac:dyDescent="0.25">
      <c r="A19" t="s">
        <v>70</v>
      </c>
      <c r="C19" s="33">
        <f>C8-C18</f>
        <v>224562</v>
      </c>
    </row>
    <row r="20" spans="1:3" x14ac:dyDescent="0.25">
      <c r="A20" t="s">
        <v>18</v>
      </c>
      <c r="C20" s="33"/>
    </row>
    <row r="21" spans="1:3" x14ac:dyDescent="0.25">
      <c r="B21" s="13" t="s">
        <v>0</v>
      </c>
      <c r="C21" s="33">
        <f>'Sample COA'!B26</f>
        <v>7425</v>
      </c>
    </row>
    <row r="22" spans="1:3" x14ac:dyDescent="0.25">
      <c r="B22" s="13" t="s">
        <v>19</v>
      </c>
      <c r="C22" s="33">
        <f>'Sample COA'!B27</f>
        <v>125</v>
      </c>
    </row>
    <row r="23" spans="1:3" x14ac:dyDescent="0.25">
      <c r="B23" s="13" t="s">
        <v>91</v>
      </c>
      <c r="C23" s="33">
        <f>'Sample COA'!B28</f>
        <v>2400</v>
      </c>
    </row>
    <row r="24" spans="1:3" x14ac:dyDescent="0.25">
      <c r="B24" s="13" t="s">
        <v>30</v>
      </c>
      <c r="C24" s="33">
        <f>'Sample COA'!B29</f>
        <v>520</v>
      </c>
    </row>
    <row r="25" spans="1:3" x14ac:dyDescent="0.25">
      <c r="B25" s="13" t="s">
        <v>20</v>
      </c>
      <c r="C25" s="33">
        <f>'Sample COA'!B30</f>
        <v>2450</v>
      </c>
    </row>
    <row r="26" spans="1:3" x14ac:dyDescent="0.25">
      <c r="B26" s="13" t="s">
        <v>1</v>
      </c>
      <c r="C26" s="33">
        <f>'Sample COA'!B31</f>
        <v>800</v>
      </c>
    </row>
    <row r="27" spans="1:3" x14ac:dyDescent="0.25">
      <c r="B27" s="13" t="s">
        <v>33</v>
      </c>
      <c r="C27" s="33">
        <f>'Sample COA'!B32</f>
        <v>770</v>
      </c>
    </row>
    <row r="28" spans="1:3" x14ac:dyDescent="0.25">
      <c r="B28" s="13" t="s">
        <v>32</v>
      </c>
      <c r="C28" s="33">
        <f>'Sample COA'!B33</f>
        <v>106190</v>
      </c>
    </row>
    <row r="29" spans="1:3" x14ac:dyDescent="0.25">
      <c r="B29" s="13" t="s">
        <v>34</v>
      </c>
      <c r="C29" s="33">
        <f>'Sample COA'!B34</f>
        <v>7368</v>
      </c>
    </row>
    <row r="30" spans="1:3" x14ac:dyDescent="0.25">
      <c r="B30" s="13" t="s">
        <v>31</v>
      </c>
      <c r="C30" s="33">
        <f>'Sample COA'!B35</f>
        <v>27600</v>
      </c>
    </row>
    <row r="31" spans="1:3" x14ac:dyDescent="0.25">
      <c r="B31" s="13" t="s">
        <v>2</v>
      </c>
      <c r="C31" s="33">
        <f>'Sample COA'!B36</f>
        <v>4975</v>
      </c>
    </row>
    <row r="32" spans="1:3" x14ac:dyDescent="0.25">
      <c r="B32" s="13" t="s">
        <v>3</v>
      </c>
      <c r="C32" s="33">
        <f>'Sample COA'!B37</f>
        <v>1875</v>
      </c>
    </row>
    <row r="33" spans="1:3" x14ac:dyDescent="0.25">
      <c r="B33" s="13" t="s">
        <v>5</v>
      </c>
      <c r="C33" s="33">
        <f>'Sample COA'!B38</f>
        <v>5925</v>
      </c>
    </row>
    <row r="34" spans="1:3" x14ac:dyDescent="0.25">
      <c r="B34" s="13" t="s">
        <v>21</v>
      </c>
      <c r="C34" s="33">
        <f>SUM(C21:C33)</f>
        <v>168423</v>
      </c>
    </row>
    <row r="35" spans="1:3" ht="13.8" thickBot="1" x14ac:dyDescent="0.3">
      <c r="A35" t="s">
        <v>71</v>
      </c>
      <c r="C35" s="37">
        <f>C19-C34</f>
        <v>56139</v>
      </c>
    </row>
    <row r="36" spans="1:3" ht="13.8" thickTop="1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4"/>
  <sheetViews>
    <sheetView zoomScale="160" zoomScaleNormal="160" workbookViewId="0">
      <selection activeCell="C8" sqref="C8"/>
    </sheetView>
  </sheetViews>
  <sheetFormatPr defaultRowHeight="13.2" x14ac:dyDescent="0.25"/>
  <cols>
    <col min="1" max="1" width="3.77734375" customWidth="1"/>
    <col min="2" max="2" width="18.109375" customWidth="1"/>
    <col min="3" max="3" width="20.77734375" customWidth="1"/>
  </cols>
  <sheetData>
    <row r="1" spans="1:3" ht="15.6" x14ac:dyDescent="0.3">
      <c r="A1" s="54" t="s">
        <v>50</v>
      </c>
      <c r="B1" s="54"/>
      <c r="C1" s="54"/>
    </row>
    <row r="2" spans="1:3" ht="15.6" x14ac:dyDescent="0.3">
      <c r="A2" s="54" t="s">
        <v>88</v>
      </c>
      <c r="B2" s="54"/>
      <c r="C2" s="54"/>
    </row>
    <row r="3" spans="1:3" ht="15.6" x14ac:dyDescent="0.3">
      <c r="A3" s="54" t="s">
        <v>93</v>
      </c>
      <c r="B3" s="54"/>
      <c r="C3" s="54"/>
    </row>
    <row r="5" spans="1:3" x14ac:dyDescent="0.25">
      <c r="A5" t="s">
        <v>82</v>
      </c>
      <c r="C5" s="30">
        <f>'Sample COA'!B15</f>
        <v>61221</v>
      </c>
    </row>
    <row r="6" spans="1:3" x14ac:dyDescent="0.25">
      <c r="A6" s="25" t="s">
        <v>83</v>
      </c>
      <c r="C6" s="30"/>
    </row>
    <row r="7" spans="1:3" x14ac:dyDescent="0.25">
      <c r="B7" t="s">
        <v>39</v>
      </c>
      <c r="C7" s="30">
        <f>'Sample COA'!B16</f>
        <v>4500</v>
      </c>
    </row>
    <row r="8" spans="1:3" x14ac:dyDescent="0.25">
      <c r="B8" t="s">
        <v>22</v>
      </c>
      <c r="C8" s="31">
        <f>'IS 2019'!C35</f>
        <v>56139</v>
      </c>
    </row>
    <row r="9" spans="1:3" x14ac:dyDescent="0.25">
      <c r="A9" t="s">
        <v>84</v>
      </c>
      <c r="C9" s="30">
        <f>C7+C8</f>
        <v>60639</v>
      </c>
    </row>
    <row r="10" spans="1:3" x14ac:dyDescent="0.25">
      <c r="A10" s="25" t="s">
        <v>85</v>
      </c>
      <c r="C10" s="30"/>
    </row>
    <row r="11" spans="1:3" x14ac:dyDescent="0.25">
      <c r="B11" s="4" t="s">
        <v>52</v>
      </c>
      <c r="C11" s="31">
        <f>'Sample COA'!B17</f>
        <v>27600</v>
      </c>
    </row>
    <row r="12" spans="1:3" x14ac:dyDescent="0.25">
      <c r="A12" t="s">
        <v>86</v>
      </c>
      <c r="C12" s="30">
        <f>C11</f>
        <v>27600</v>
      </c>
    </row>
    <row r="13" spans="1:3" ht="13.8" thickBot="1" x14ac:dyDescent="0.3">
      <c r="A13" t="s">
        <v>87</v>
      </c>
      <c r="C13" s="32">
        <f>C5+C9-C12</f>
        <v>94260</v>
      </c>
    </row>
    <row r="14" spans="1:3" ht="13.8" thickTop="1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2"/>
  <sheetViews>
    <sheetView zoomScale="145" zoomScaleNormal="145" workbookViewId="0">
      <selection activeCell="B21" sqref="B21"/>
    </sheetView>
  </sheetViews>
  <sheetFormatPr defaultRowHeight="13.2" x14ac:dyDescent="0.25"/>
  <cols>
    <col min="1" max="1" width="40.77734375" customWidth="1"/>
    <col min="2" max="2" width="20.77734375" customWidth="1"/>
  </cols>
  <sheetData>
    <row r="1" spans="1:2" ht="15.6" x14ac:dyDescent="0.3">
      <c r="A1" s="54" t="s">
        <v>50</v>
      </c>
      <c r="B1" s="54"/>
    </row>
    <row r="2" spans="1:2" ht="15.6" x14ac:dyDescent="0.3">
      <c r="A2" s="54" t="s">
        <v>25</v>
      </c>
      <c r="B2" s="54"/>
    </row>
    <row r="3" spans="1:2" ht="15.6" x14ac:dyDescent="0.3">
      <c r="A3" s="54" t="s">
        <v>94</v>
      </c>
      <c r="B3" s="54"/>
    </row>
    <row r="5" spans="1:2" x14ac:dyDescent="0.25">
      <c r="A5" s="20" t="s">
        <v>72</v>
      </c>
    </row>
    <row r="6" spans="1:2" x14ac:dyDescent="0.25">
      <c r="A6" s="13" t="s">
        <v>26</v>
      </c>
      <c r="B6" s="33">
        <f>'Sample COA'!B6</f>
        <v>45356</v>
      </c>
    </row>
    <row r="7" spans="1:2" x14ac:dyDescent="0.25">
      <c r="A7" s="13" t="s">
        <v>27</v>
      </c>
      <c r="B7" s="33">
        <f>'Sample COA'!B7</f>
        <v>47178</v>
      </c>
    </row>
    <row r="8" spans="1:2" x14ac:dyDescent="0.25">
      <c r="A8" s="13" t="s">
        <v>36</v>
      </c>
      <c r="B8" s="33">
        <f>'Sample COA'!B8</f>
        <v>4975</v>
      </c>
    </row>
    <row r="9" spans="1:2" x14ac:dyDescent="0.25">
      <c r="A9" s="13" t="s">
        <v>53</v>
      </c>
      <c r="B9" s="33">
        <f>'Sample COA'!B9</f>
        <v>35000</v>
      </c>
    </row>
    <row r="10" spans="1:2" x14ac:dyDescent="0.25">
      <c r="A10" s="13" t="s">
        <v>73</v>
      </c>
      <c r="B10" s="34">
        <f>'Sample COA'!B10</f>
        <v>3100</v>
      </c>
    </row>
    <row r="11" spans="1:2" ht="13.8" thickBot="1" x14ac:dyDescent="0.3">
      <c r="A11" s="13" t="s">
        <v>74</v>
      </c>
      <c r="B11" s="37">
        <f>B6+B7+B8+B9-B10</f>
        <v>129409</v>
      </c>
    </row>
    <row r="12" spans="1:2" ht="13.8" thickTop="1" x14ac:dyDescent="0.25">
      <c r="B12" s="33"/>
    </row>
    <row r="13" spans="1:2" x14ac:dyDescent="0.25">
      <c r="A13" s="22" t="s">
        <v>79</v>
      </c>
      <c r="B13" s="33"/>
    </row>
    <row r="14" spans="1:2" x14ac:dyDescent="0.25">
      <c r="A14" s="23" t="s">
        <v>75</v>
      </c>
      <c r="B14" s="33"/>
    </row>
    <row r="15" spans="1:2" x14ac:dyDescent="0.25">
      <c r="A15" s="13" t="s">
        <v>28</v>
      </c>
      <c r="B15" s="33">
        <f>'Sample COA'!B12</f>
        <v>24129</v>
      </c>
    </row>
    <row r="16" spans="1:2" x14ac:dyDescent="0.25">
      <c r="A16" s="13" t="s">
        <v>60</v>
      </c>
      <c r="B16" s="34">
        <f>'Sample COA'!B13</f>
        <v>11020</v>
      </c>
    </row>
    <row r="17" spans="1:2" x14ac:dyDescent="0.25">
      <c r="A17" s="13" t="s">
        <v>77</v>
      </c>
      <c r="B17" s="33">
        <f>B15+B16</f>
        <v>35149</v>
      </c>
    </row>
    <row r="18" spans="1:2" x14ac:dyDescent="0.25">
      <c r="A18" s="13"/>
      <c r="B18" s="33"/>
    </row>
    <row r="19" spans="1:2" x14ac:dyDescent="0.25">
      <c r="A19" s="23" t="s">
        <v>76</v>
      </c>
      <c r="B19" s="33"/>
    </row>
    <row r="20" spans="1:2" x14ac:dyDescent="0.25">
      <c r="A20" s="13" t="s">
        <v>76</v>
      </c>
      <c r="B20" s="33">
        <f>'SoOE 2019'!C13</f>
        <v>94260</v>
      </c>
    </row>
    <row r="21" spans="1:2" ht="13.8" thickBot="1" x14ac:dyDescent="0.3">
      <c r="A21" s="13" t="s">
        <v>78</v>
      </c>
      <c r="B21" s="37">
        <f>B17+B20</f>
        <v>129409</v>
      </c>
    </row>
    <row r="22" spans="1:2" ht="13.8" thickTop="1" x14ac:dyDescent="0.25"/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zoomScale="130" zoomScaleNormal="130" workbookViewId="0">
      <selection sqref="A1:C1"/>
    </sheetView>
  </sheetViews>
  <sheetFormatPr defaultRowHeight="13.2" x14ac:dyDescent="0.25"/>
  <cols>
    <col min="1" max="1" width="3.77734375" customWidth="1"/>
    <col min="2" max="2" width="40.77734375" customWidth="1"/>
    <col min="3" max="3" width="20.77734375" customWidth="1"/>
  </cols>
  <sheetData>
    <row r="1" spans="1:3" ht="15.6" x14ac:dyDescent="0.3">
      <c r="A1" s="54" t="s">
        <v>50</v>
      </c>
      <c r="B1" s="54"/>
      <c r="C1" s="54"/>
    </row>
    <row r="2" spans="1:3" ht="15.6" x14ac:dyDescent="0.3">
      <c r="A2" s="54" t="s">
        <v>111</v>
      </c>
      <c r="B2" s="54"/>
      <c r="C2" s="54"/>
    </row>
    <row r="3" spans="1:3" ht="15.6" x14ac:dyDescent="0.3">
      <c r="A3" s="54" t="s">
        <v>93</v>
      </c>
      <c r="B3" s="54"/>
      <c r="C3" s="54"/>
    </row>
    <row r="5" spans="1:3" x14ac:dyDescent="0.25">
      <c r="A5" s="26" t="s">
        <v>95</v>
      </c>
    </row>
    <row r="6" spans="1:3" x14ac:dyDescent="0.25">
      <c r="A6" s="4"/>
      <c r="B6" s="4" t="s">
        <v>22</v>
      </c>
      <c r="C6" s="39">
        <f>'IS 2019'!C35</f>
        <v>56139</v>
      </c>
    </row>
    <row r="7" spans="1:3" x14ac:dyDescent="0.25">
      <c r="A7" s="25" t="s">
        <v>99</v>
      </c>
      <c r="C7" s="39"/>
    </row>
    <row r="8" spans="1:3" x14ac:dyDescent="0.25">
      <c r="B8" s="4" t="s">
        <v>91</v>
      </c>
      <c r="C8" s="39">
        <f>'IS 2019'!C23</f>
        <v>2400</v>
      </c>
    </row>
    <row r="9" spans="1:3" x14ac:dyDescent="0.25">
      <c r="B9" s="4" t="s">
        <v>96</v>
      </c>
      <c r="C9" s="39">
        <f>'IS 2019'!C10-'IS 2019'!C17</f>
        <v>4822</v>
      </c>
    </row>
    <row r="10" spans="1:3" x14ac:dyDescent="0.25">
      <c r="B10" s="4" t="s">
        <v>97</v>
      </c>
      <c r="C10" s="40">
        <f>'IS 2019'!C25</f>
        <v>2450</v>
      </c>
    </row>
    <row r="11" spans="1:3" x14ac:dyDescent="0.25">
      <c r="B11" s="4" t="s">
        <v>98</v>
      </c>
      <c r="C11" s="39">
        <f>SUM(C8:C10)</f>
        <v>9672</v>
      </c>
    </row>
    <row r="12" spans="1:3" x14ac:dyDescent="0.25">
      <c r="B12" s="4" t="s">
        <v>100</v>
      </c>
      <c r="C12" s="39">
        <f>C6-C11</f>
        <v>46467</v>
      </c>
    </row>
    <row r="13" spans="1:3" x14ac:dyDescent="0.25">
      <c r="A13" s="26" t="s">
        <v>101</v>
      </c>
      <c r="C13" s="39"/>
    </row>
    <row r="14" spans="1:3" x14ac:dyDescent="0.25">
      <c r="B14" s="4" t="s">
        <v>102</v>
      </c>
      <c r="C14" s="40">
        <v>0</v>
      </c>
    </row>
    <row r="15" spans="1:3" x14ac:dyDescent="0.25">
      <c r="B15" s="4" t="s">
        <v>103</v>
      </c>
      <c r="C15" s="39">
        <f>C14</f>
        <v>0</v>
      </c>
    </row>
    <row r="16" spans="1:3" x14ac:dyDescent="0.25">
      <c r="A16" s="26" t="s">
        <v>104</v>
      </c>
      <c r="C16" s="39"/>
    </row>
    <row r="17" spans="1:3" x14ac:dyDescent="0.25">
      <c r="B17" s="4" t="s">
        <v>105</v>
      </c>
      <c r="C17" s="39">
        <f>'SoOE 2019'!C7</f>
        <v>4500</v>
      </c>
    </row>
    <row r="18" spans="1:3" x14ac:dyDescent="0.25">
      <c r="B18" s="4" t="s">
        <v>106</v>
      </c>
      <c r="C18" s="40">
        <f>'SoOE 2019'!C11</f>
        <v>27600</v>
      </c>
    </row>
    <row r="19" spans="1:3" x14ac:dyDescent="0.25">
      <c r="B19" s="4" t="s">
        <v>107</v>
      </c>
      <c r="C19" s="41">
        <f>C17-C18</f>
        <v>-23100</v>
      </c>
    </row>
    <row r="20" spans="1:3" x14ac:dyDescent="0.25">
      <c r="A20" s="26" t="s">
        <v>108</v>
      </c>
      <c r="C20" s="39">
        <f>C12+C15+C19</f>
        <v>23367</v>
      </c>
    </row>
    <row r="21" spans="1:3" x14ac:dyDescent="0.25">
      <c r="A21" s="4" t="s">
        <v>109</v>
      </c>
      <c r="C21" s="39">
        <v>21989</v>
      </c>
    </row>
    <row r="22" spans="1:3" ht="13.8" thickBot="1" x14ac:dyDescent="0.3">
      <c r="A22" s="4" t="s">
        <v>110</v>
      </c>
      <c r="C22" s="42">
        <f>C20+C21</f>
        <v>45356</v>
      </c>
    </row>
    <row r="23" spans="1:3" ht="13.8" thickTop="1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0"/>
  <sheetViews>
    <sheetView tabSelected="1" zoomScaleNormal="100" workbookViewId="0">
      <selection sqref="A1:N1"/>
    </sheetView>
  </sheetViews>
  <sheetFormatPr defaultRowHeight="13.2" x14ac:dyDescent="0.25"/>
  <cols>
    <col min="1" max="1" width="31.21875" bestFit="1" customWidth="1"/>
  </cols>
  <sheetData>
    <row r="1" spans="1:14" ht="15.6" x14ac:dyDescent="0.3">
      <c r="A1" s="55" t="s">
        <v>80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15.6" x14ac:dyDescent="0.3">
      <c r="A2" s="55" t="s">
        <v>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15.6" x14ac:dyDescent="0.3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3"/>
    </row>
    <row r="5" spans="1:14" ht="13.8" thickBot="1" x14ac:dyDescent="0.3">
      <c r="A5" s="13"/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5" t="s">
        <v>12</v>
      </c>
      <c r="N5" s="13"/>
    </row>
    <row r="6" spans="1:14" ht="13.8" thickBot="1" x14ac:dyDescent="0.3">
      <c r="A6" s="5" t="s">
        <v>41</v>
      </c>
      <c r="B6" s="16">
        <v>0</v>
      </c>
      <c r="C6" s="17">
        <f t="shared" ref="C6:M6" si="0">B39</f>
        <v>0</v>
      </c>
      <c r="D6" s="11">
        <f t="shared" si="0"/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  <c r="K6" s="11">
        <f t="shared" si="0"/>
        <v>0</v>
      </c>
      <c r="L6" s="11">
        <f t="shared" si="0"/>
        <v>0</v>
      </c>
      <c r="M6" s="11">
        <f t="shared" si="0"/>
        <v>0</v>
      </c>
      <c r="N6" s="2" t="s">
        <v>29</v>
      </c>
    </row>
    <row r="7" spans="1:14" x14ac:dyDescent="0.25">
      <c r="A7" s="10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3"/>
    </row>
    <row r="8" spans="1:14" x14ac:dyDescent="0.25">
      <c r="A8" s="10" t="s">
        <v>49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3">
        <f>SUM(B8:M8)</f>
        <v>0</v>
      </c>
    </row>
    <row r="9" spans="1:14" x14ac:dyDescent="0.25">
      <c r="A9" s="10" t="s">
        <v>55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3">
        <f>SUM(B9:M9)</f>
        <v>0</v>
      </c>
    </row>
    <row r="10" spans="1:14" x14ac:dyDescent="0.25">
      <c r="A10" s="6" t="s">
        <v>51</v>
      </c>
      <c r="B10" s="11">
        <f>B8-B9</f>
        <v>0</v>
      </c>
      <c r="C10" s="11">
        <f t="shared" ref="C10:M10" si="1">C8-C9</f>
        <v>0</v>
      </c>
      <c r="D10" s="11">
        <f t="shared" si="1"/>
        <v>0</v>
      </c>
      <c r="E10" s="11">
        <f t="shared" si="1"/>
        <v>0</v>
      </c>
      <c r="F10" s="11">
        <f t="shared" si="1"/>
        <v>0</v>
      </c>
      <c r="G10" s="11">
        <f t="shared" si="1"/>
        <v>0</v>
      </c>
      <c r="H10" s="11">
        <f t="shared" si="1"/>
        <v>0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11">
        <f t="shared" si="1"/>
        <v>0</v>
      </c>
      <c r="M10" s="11">
        <f t="shared" si="1"/>
        <v>0</v>
      </c>
      <c r="N10" s="12">
        <f>SUM(B10:M10)</f>
        <v>0</v>
      </c>
    </row>
    <row r="11" spans="1:14" x14ac:dyDescent="0.25">
      <c r="A11" s="10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3"/>
    </row>
    <row r="12" spans="1:14" x14ac:dyDescent="0.25">
      <c r="A12" s="10" t="s">
        <v>42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3">
        <f>SUM(B12:M12)</f>
        <v>0</v>
      </c>
    </row>
    <row r="13" spans="1:14" x14ac:dyDescent="0.25">
      <c r="A13" s="10" t="s">
        <v>56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3">
        <f>SUM(B13:M13)</f>
        <v>0</v>
      </c>
    </row>
    <row r="14" spans="1:14" x14ac:dyDescent="0.25">
      <c r="A14" s="6" t="s">
        <v>57</v>
      </c>
      <c r="B14" s="11">
        <f>B12-B13</f>
        <v>0</v>
      </c>
      <c r="C14" s="11">
        <f t="shared" ref="C14:M14" si="2">C12-C13</f>
        <v>0</v>
      </c>
      <c r="D14" s="11">
        <f t="shared" si="2"/>
        <v>0</v>
      </c>
      <c r="E14" s="11">
        <f t="shared" si="2"/>
        <v>0</v>
      </c>
      <c r="F14" s="11">
        <f t="shared" si="2"/>
        <v>0</v>
      </c>
      <c r="G14" s="11">
        <f t="shared" si="2"/>
        <v>0</v>
      </c>
      <c r="H14" s="11">
        <f t="shared" si="2"/>
        <v>0</v>
      </c>
      <c r="I14" s="11">
        <f t="shared" si="2"/>
        <v>0</v>
      </c>
      <c r="J14" s="11">
        <f t="shared" si="2"/>
        <v>0</v>
      </c>
      <c r="K14" s="11">
        <f t="shared" si="2"/>
        <v>0</v>
      </c>
      <c r="L14" s="11">
        <f t="shared" si="2"/>
        <v>0</v>
      </c>
      <c r="M14" s="11">
        <f t="shared" si="2"/>
        <v>0</v>
      </c>
      <c r="N14" s="12">
        <f t="shared" ref="N14:N29" si="3">SUM(B14:M14)</f>
        <v>0</v>
      </c>
    </row>
    <row r="15" spans="1:14" x14ac:dyDescent="0.25">
      <c r="A15" s="13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3"/>
    </row>
    <row r="16" spans="1:14" x14ac:dyDescent="0.25">
      <c r="A16" s="13" t="s">
        <v>0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3">
        <f t="shared" si="3"/>
        <v>0</v>
      </c>
    </row>
    <row r="17" spans="1:14" x14ac:dyDescent="0.25">
      <c r="A17" s="13" t="s">
        <v>19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3">
        <f t="shared" si="3"/>
        <v>0</v>
      </c>
    </row>
    <row r="18" spans="1:14" x14ac:dyDescent="0.25">
      <c r="A18" s="13" t="s">
        <v>30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3">
        <f t="shared" si="3"/>
        <v>0</v>
      </c>
    </row>
    <row r="19" spans="1:14" x14ac:dyDescent="0.25">
      <c r="A19" s="13" t="s">
        <v>20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3">
        <f t="shared" si="3"/>
        <v>0</v>
      </c>
    </row>
    <row r="20" spans="1:14" x14ac:dyDescent="0.25">
      <c r="A20" s="13" t="s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3">
        <f t="shared" si="3"/>
        <v>0</v>
      </c>
    </row>
    <row r="21" spans="1:14" x14ac:dyDescent="0.25">
      <c r="A21" s="13" t="s">
        <v>33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3">
        <f t="shared" si="3"/>
        <v>0</v>
      </c>
    </row>
    <row r="22" spans="1:14" x14ac:dyDescent="0.25">
      <c r="A22" s="13" t="s">
        <v>32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3">
        <f t="shared" si="3"/>
        <v>0</v>
      </c>
    </row>
    <row r="23" spans="1:14" x14ac:dyDescent="0.25">
      <c r="A23" s="13" t="s">
        <v>34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3">
        <f t="shared" si="3"/>
        <v>0</v>
      </c>
    </row>
    <row r="24" spans="1:14" x14ac:dyDescent="0.25">
      <c r="A24" s="13" t="s">
        <v>31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3">
        <f t="shared" si="3"/>
        <v>0</v>
      </c>
    </row>
    <row r="25" spans="1:14" x14ac:dyDescent="0.25">
      <c r="A25" s="13" t="s">
        <v>2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3">
        <f t="shared" si="3"/>
        <v>0</v>
      </c>
    </row>
    <row r="26" spans="1:14" x14ac:dyDescent="0.25">
      <c r="A26" s="13" t="s">
        <v>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3">
        <f t="shared" si="3"/>
        <v>0</v>
      </c>
    </row>
    <row r="27" spans="1:14" x14ac:dyDescent="0.25">
      <c r="A27" s="13" t="s">
        <v>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3">
        <f t="shared" si="3"/>
        <v>0</v>
      </c>
    </row>
    <row r="28" spans="1:14" x14ac:dyDescent="0.25">
      <c r="A28" s="13" t="s">
        <v>5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3">
        <f t="shared" si="3"/>
        <v>0</v>
      </c>
    </row>
    <row r="29" spans="1:14" x14ac:dyDescent="0.25">
      <c r="A29" s="6" t="s">
        <v>21</v>
      </c>
      <c r="B29" s="11">
        <f t="shared" ref="B29:M29" si="4">SUM(B16:B28)</f>
        <v>0</v>
      </c>
      <c r="C29" s="11">
        <f t="shared" si="4"/>
        <v>0</v>
      </c>
      <c r="D29" s="11">
        <f t="shared" si="4"/>
        <v>0</v>
      </c>
      <c r="E29" s="11">
        <f t="shared" si="4"/>
        <v>0</v>
      </c>
      <c r="F29" s="11">
        <f t="shared" si="4"/>
        <v>0</v>
      </c>
      <c r="G29" s="11">
        <f t="shared" si="4"/>
        <v>0</v>
      </c>
      <c r="H29" s="11">
        <f t="shared" si="4"/>
        <v>0</v>
      </c>
      <c r="I29" s="11">
        <f t="shared" si="4"/>
        <v>0</v>
      </c>
      <c r="J29" s="11">
        <f t="shared" si="4"/>
        <v>0</v>
      </c>
      <c r="K29" s="11">
        <f t="shared" si="4"/>
        <v>0</v>
      </c>
      <c r="L29" s="11">
        <f t="shared" si="4"/>
        <v>0</v>
      </c>
      <c r="M29" s="11">
        <f t="shared" si="4"/>
        <v>0</v>
      </c>
      <c r="N29" s="12">
        <f t="shared" si="3"/>
        <v>0</v>
      </c>
    </row>
    <row r="30" spans="1:14" x14ac:dyDescent="0.25">
      <c r="A30" s="10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3"/>
    </row>
    <row r="31" spans="1:14" x14ac:dyDescent="0.25">
      <c r="A31" s="9" t="s">
        <v>44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3">
        <f>SUM(B31:M31)</f>
        <v>0</v>
      </c>
    </row>
    <row r="32" spans="1:14" x14ac:dyDescent="0.25">
      <c r="A32" s="10" t="s">
        <v>43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3">
        <f>SUM(B32:M32)</f>
        <v>0</v>
      </c>
    </row>
    <row r="33" spans="1:14" x14ac:dyDescent="0.25">
      <c r="A33" s="6" t="s">
        <v>47</v>
      </c>
      <c r="B33" s="11">
        <f>B31-B32</f>
        <v>0</v>
      </c>
      <c r="C33" s="11">
        <f t="shared" ref="C33:M33" si="5">C31-C32</f>
        <v>0</v>
      </c>
      <c r="D33" s="11">
        <f t="shared" si="5"/>
        <v>0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0</v>
      </c>
      <c r="I33" s="11">
        <f t="shared" si="5"/>
        <v>0</v>
      </c>
      <c r="J33" s="11">
        <f t="shared" si="5"/>
        <v>0</v>
      </c>
      <c r="K33" s="11">
        <f t="shared" si="5"/>
        <v>0</v>
      </c>
      <c r="L33" s="11">
        <f t="shared" si="5"/>
        <v>0</v>
      </c>
      <c r="M33" s="11">
        <f t="shared" si="5"/>
        <v>0</v>
      </c>
      <c r="N33" s="12">
        <f>SUM(B33:M33)</f>
        <v>0</v>
      </c>
    </row>
    <row r="34" spans="1:14" x14ac:dyDescent="0.25">
      <c r="A34" s="10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3"/>
    </row>
    <row r="35" spans="1:14" x14ac:dyDescent="0.25">
      <c r="A35" s="10" t="s">
        <v>39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3">
        <f>SUM(B35:M35)</f>
        <v>0</v>
      </c>
    </row>
    <row r="36" spans="1:14" x14ac:dyDescent="0.25">
      <c r="A36" s="10" t="s">
        <v>40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3">
        <f>SUM(B36:M36)</f>
        <v>0</v>
      </c>
    </row>
    <row r="37" spans="1:14" x14ac:dyDescent="0.25">
      <c r="A37" s="6" t="s">
        <v>48</v>
      </c>
      <c r="B37" s="11">
        <f>B35-B36</f>
        <v>0</v>
      </c>
      <c r="C37" s="11">
        <f t="shared" ref="C37:M37" si="6">C35-C36</f>
        <v>0</v>
      </c>
      <c r="D37" s="11">
        <f t="shared" si="6"/>
        <v>0</v>
      </c>
      <c r="E37" s="11">
        <f t="shared" si="6"/>
        <v>0</v>
      </c>
      <c r="F37" s="11">
        <f t="shared" si="6"/>
        <v>0</v>
      </c>
      <c r="G37" s="11">
        <f t="shared" si="6"/>
        <v>0</v>
      </c>
      <c r="H37" s="11">
        <f t="shared" si="6"/>
        <v>0</v>
      </c>
      <c r="I37" s="11">
        <f t="shared" si="6"/>
        <v>0</v>
      </c>
      <c r="J37" s="11">
        <f t="shared" si="6"/>
        <v>0</v>
      </c>
      <c r="K37" s="11">
        <f t="shared" si="6"/>
        <v>0</v>
      </c>
      <c r="L37" s="11">
        <f t="shared" si="6"/>
        <v>0</v>
      </c>
      <c r="M37" s="11">
        <f t="shared" si="6"/>
        <v>0</v>
      </c>
      <c r="N37" s="12">
        <f>SUM(B37:M37)</f>
        <v>0</v>
      </c>
    </row>
    <row r="38" spans="1:14" ht="13.8" thickBot="1" x14ac:dyDescent="0.3">
      <c r="A38" s="10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3"/>
    </row>
    <row r="39" spans="1:14" ht="13.8" thickBot="1" x14ac:dyDescent="0.3">
      <c r="A39" s="5" t="s">
        <v>46</v>
      </c>
      <c r="B39" s="16">
        <f t="shared" ref="B39:M39" si="7">B6+B10-B14-B29+B33+B37</f>
        <v>0</v>
      </c>
      <c r="C39" s="16">
        <f t="shared" si="7"/>
        <v>0</v>
      </c>
      <c r="D39" s="16">
        <f t="shared" si="7"/>
        <v>0</v>
      </c>
      <c r="E39" s="16">
        <f t="shared" si="7"/>
        <v>0</v>
      </c>
      <c r="F39" s="16">
        <f t="shared" si="7"/>
        <v>0</v>
      </c>
      <c r="G39" s="16">
        <f t="shared" si="7"/>
        <v>0</v>
      </c>
      <c r="H39" s="16">
        <f t="shared" si="7"/>
        <v>0</v>
      </c>
      <c r="I39" s="16">
        <f t="shared" si="7"/>
        <v>0</v>
      </c>
      <c r="J39" s="16">
        <f t="shared" si="7"/>
        <v>0</v>
      </c>
      <c r="K39" s="16">
        <f t="shared" si="7"/>
        <v>0</v>
      </c>
      <c r="L39" s="16">
        <f t="shared" si="7"/>
        <v>0</v>
      </c>
      <c r="M39" s="16">
        <f t="shared" si="7"/>
        <v>0</v>
      </c>
      <c r="N39" s="2"/>
    </row>
    <row r="40" spans="1:14" x14ac:dyDescent="0.25">
      <c r="A40" s="7" t="s">
        <v>112</v>
      </c>
      <c r="B40" s="8">
        <f t="shared" ref="B40:M40" si="8">B10-B14-B29+B33+B37</f>
        <v>0</v>
      </c>
      <c r="C40" s="8">
        <f t="shared" si="8"/>
        <v>0</v>
      </c>
      <c r="D40" s="8">
        <f t="shared" si="8"/>
        <v>0</v>
      </c>
      <c r="E40" s="8">
        <f t="shared" si="8"/>
        <v>0</v>
      </c>
      <c r="F40" s="8">
        <f t="shared" si="8"/>
        <v>0</v>
      </c>
      <c r="G40" s="8">
        <f t="shared" si="8"/>
        <v>0</v>
      </c>
      <c r="H40" s="8">
        <f t="shared" si="8"/>
        <v>0</v>
      </c>
      <c r="I40" s="8">
        <f t="shared" si="8"/>
        <v>0</v>
      </c>
      <c r="J40" s="8">
        <f t="shared" si="8"/>
        <v>0</v>
      </c>
      <c r="K40" s="8">
        <f t="shared" si="8"/>
        <v>0</v>
      </c>
      <c r="L40" s="8">
        <f t="shared" si="8"/>
        <v>0</v>
      </c>
      <c r="M40" s="8">
        <f t="shared" si="8"/>
        <v>0</v>
      </c>
      <c r="N40" s="2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0"/>
  <sheetViews>
    <sheetView zoomScaleNormal="100" workbookViewId="0">
      <selection activeCell="N10" sqref="N10"/>
    </sheetView>
  </sheetViews>
  <sheetFormatPr defaultRowHeight="13.2" x14ac:dyDescent="0.25"/>
  <cols>
    <col min="1" max="1" width="31.21875" bestFit="1" customWidth="1"/>
    <col min="2" max="2" width="9.5546875" bestFit="1" customWidth="1"/>
    <col min="4" max="14" width="9.88671875" bestFit="1" customWidth="1"/>
  </cols>
  <sheetData>
    <row r="1" spans="1:14" ht="15.6" x14ac:dyDescent="0.3">
      <c r="A1" s="55" t="s">
        <v>50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15.6" x14ac:dyDescent="0.3">
      <c r="A2" s="55" t="s">
        <v>119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15.6" x14ac:dyDescent="0.3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3"/>
    </row>
    <row r="5" spans="1:14" ht="13.8" thickBot="1" x14ac:dyDescent="0.3">
      <c r="A5" s="13"/>
      <c r="B5" s="21" t="s">
        <v>13</v>
      </c>
      <c r="C5" s="21" t="s">
        <v>14</v>
      </c>
      <c r="D5" s="21" t="s">
        <v>15</v>
      </c>
      <c r="E5" s="21" t="s">
        <v>16</v>
      </c>
      <c r="F5" s="21" t="s">
        <v>17</v>
      </c>
      <c r="G5" s="21" t="s">
        <v>6</v>
      </c>
      <c r="H5" s="21" t="s">
        <v>7</v>
      </c>
      <c r="I5" s="21" t="s">
        <v>8</v>
      </c>
      <c r="J5" s="21" t="s">
        <v>9</v>
      </c>
      <c r="K5" s="21" t="s">
        <v>10</v>
      </c>
      <c r="L5" s="21" t="s">
        <v>11</v>
      </c>
      <c r="M5" s="21" t="s">
        <v>12</v>
      </c>
      <c r="N5" s="13"/>
    </row>
    <row r="6" spans="1:14" ht="13.8" thickBot="1" x14ac:dyDescent="0.3">
      <c r="A6" s="5" t="s">
        <v>41</v>
      </c>
      <c r="B6" s="16">
        <v>46906</v>
      </c>
      <c r="C6" s="17">
        <f t="shared" ref="C6:J6" si="0">B39</f>
        <v>36640</v>
      </c>
      <c r="D6" s="11">
        <f t="shared" si="0"/>
        <v>49568</v>
      </c>
      <c r="E6" s="11">
        <f t="shared" si="0"/>
        <v>72305</v>
      </c>
      <c r="F6" s="11">
        <f t="shared" si="0"/>
        <v>73365</v>
      </c>
      <c r="G6" s="11">
        <f t="shared" si="0"/>
        <v>75663</v>
      </c>
      <c r="H6" s="11">
        <f t="shared" si="0"/>
        <v>77706</v>
      </c>
      <c r="I6" s="11">
        <f t="shared" si="0"/>
        <v>75914</v>
      </c>
      <c r="J6" s="11">
        <f t="shared" si="0"/>
        <v>77486</v>
      </c>
      <c r="K6" s="11">
        <f t="shared" ref="K6:M6" si="1">J39</f>
        <v>75797</v>
      </c>
      <c r="L6" s="11">
        <f t="shared" si="1"/>
        <v>74078</v>
      </c>
      <c r="M6" s="11">
        <f t="shared" si="1"/>
        <v>74886</v>
      </c>
      <c r="N6" s="2" t="s">
        <v>29</v>
      </c>
    </row>
    <row r="7" spans="1:14" x14ac:dyDescent="0.25">
      <c r="A7" s="10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3"/>
    </row>
    <row r="8" spans="1:14" x14ac:dyDescent="0.25">
      <c r="A8" s="10" t="s">
        <v>49</v>
      </c>
      <c r="B8" s="19">
        <v>45950</v>
      </c>
      <c r="C8" s="19">
        <v>58320</v>
      </c>
      <c r="D8" s="19">
        <v>62540</v>
      </c>
      <c r="E8" s="19">
        <v>57390</v>
      </c>
      <c r="F8" s="19">
        <v>54600</v>
      </c>
      <c r="G8" s="19">
        <v>55120</v>
      </c>
      <c r="H8" s="19">
        <v>52260</v>
      </c>
      <c r="I8" s="19">
        <v>58640</v>
      </c>
      <c r="J8" s="19">
        <v>62220</v>
      </c>
      <c r="K8" s="19">
        <v>71640</v>
      </c>
      <c r="L8" s="19">
        <v>75220</v>
      </c>
      <c r="M8" s="19">
        <v>78460</v>
      </c>
      <c r="N8" s="3">
        <f>SUM(B8:M8)</f>
        <v>732360</v>
      </c>
    </row>
    <row r="9" spans="1:14" x14ac:dyDescent="0.25">
      <c r="A9" s="10" t="s">
        <v>55</v>
      </c>
      <c r="B9" s="19">
        <v>1240</v>
      </c>
      <c r="C9" s="19">
        <v>820</v>
      </c>
      <c r="D9" s="19">
        <v>960</v>
      </c>
      <c r="E9" s="19">
        <v>670</v>
      </c>
      <c r="F9" s="19">
        <v>780</v>
      </c>
      <c r="G9" s="19">
        <v>590</v>
      </c>
      <c r="H9" s="19">
        <v>760</v>
      </c>
      <c r="I9" s="19">
        <v>830</v>
      </c>
      <c r="J9" s="19">
        <v>620</v>
      </c>
      <c r="K9" s="19">
        <v>570</v>
      </c>
      <c r="L9" s="19">
        <v>920</v>
      </c>
      <c r="M9" s="19">
        <v>1190</v>
      </c>
      <c r="N9" s="3">
        <f>SUM(B9:M9)</f>
        <v>9950</v>
      </c>
    </row>
    <row r="10" spans="1:14" x14ac:dyDescent="0.25">
      <c r="A10" s="6" t="s">
        <v>51</v>
      </c>
      <c r="B10" s="11">
        <f>B8-B9</f>
        <v>44710</v>
      </c>
      <c r="C10" s="11">
        <f t="shared" ref="C10:M10" si="2">C8-C9</f>
        <v>57500</v>
      </c>
      <c r="D10" s="11">
        <f t="shared" si="2"/>
        <v>61580</v>
      </c>
      <c r="E10" s="11">
        <f t="shared" si="2"/>
        <v>56720</v>
      </c>
      <c r="F10" s="11">
        <f t="shared" si="2"/>
        <v>53820</v>
      </c>
      <c r="G10" s="11">
        <f t="shared" si="2"/>
        <v>54530</v>
      </c>
      <c r="H10" s="11">
        <f t="shared" si="2"/>
        <v>51500</v>
      </c>
      <c r="I10" s="11">
        <f t="shared" si="2"/>
        <v>57810</v>
      </c>
      <c r="J10" s="11">
        <f t="shared" si="2"/>
        <v>61600</v>
      </c>
      <c r="K10" s="11">
        <f t="shared" si="2"/>
        <v>71070</v>
      </c>
      <c r="L10" s="11">
        <f t="shared" si="2"/>
        <v>74300</v>
      </c>
      <c r="M10" s="11">
        <f t="shared" si="2"/>
        <v>77270</v>
      </c>
      <c r="N10" s="12">
        <f>SUM(B10:M10)</f>
        <v>722410</v>
      </c>
    </row>
    <row r="11" spans="1:14" x14ac:dyDescent="0.25">
      <c r="A11" s="10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3"/>
    </row>
    <row r="12" spans="1:14" x14ac:dyDescent="0.25">
      <c r="A12" s="10" t="s">
        <v>42</v>
      </c>
      <c r="B12" s="18">
        <v>16223</v>
      </c>
      <c r="C12" s="18">
        <v>12240</v>
      </c>
      <c r="D12" s="18">
        <v>17260</v>
      </c>
      <c r="E12" s="18">
        <v>14290</v>
      </c>
      <c r="F12" s="18">
        <v>10590</v>
      </c>
      <c r="G12" s="18">
        <v>13220</v>
      </c>
      <c r="H12" s="18">
        <v>15590</v>
      </c>
      <c r="I12" s="18">
        <v>18270</v>
      </c>
      <c r="J12" s="18">
        <v>21520</v>
      </c>
      <c r="K12" s="18">
        <v>25340</v>
      </c>
      <c r="L12" s="18">
        <v>20530</v>
      </c>
      <c r="M12" s="18">
        <v>18990</v>
      </c>
      <c r="N12" s="3">
        <f>SUM(B12:M12)</f>
        <v>204063</v>
      </c>
    </row>
    <row r="13" spans="1:14" x14ac:dyDescent="0.25">
      <c r="A13" s="10" t="s">
        <v>56</v>
      </c>
      <c r="B13" s="18">
        <v>441</v>
      </c>
      <c r="C13" s="18">
        <v>326</v>
      </c>
      <c r="D13" s="18">
        <v>526</v>
      </c>
      <c r="E13" s="18">
        <v>248</v>
      </c>
      <c r="F13" s="18">
        <v>620</v>
      </c>
      <c r="G13" s="18">
        <v>360</v>
      </c>
      <c r="H13" s="18">
        <v>422</v>
      </c>
      <c r="I13" s="18">
        <v>556</v>
      </c>
      <c r="J13" s="18">
        <v>540</v>
      </c>
      <c r="K13" s="18">
        <v>764</v>
      </c>
      <c r="L13" s="18">
        <v>671</v>
      </c>
      <c r="M13" s="18">
        <v>483</v>
      </c>
      <c r="N13" s="3">
        <f>SUM(B13:M13)</f>
        <v>5957</v>
      </c>
    </row>
    <row r="14" spans="1:14" x14ac:dyDescent="0.25">
      <c r="A14" s="6" t="s">
        <v>57</v>
      </c>
      <c r="B14" s="11">
        <f>B12-B13</f>
        <v>15782</v>
      </c>
      <c r="C14" s="11">
        <f t="shared" ref="C14:M14" si="3">C12-C13</f>
        <v>11914</v>
      </c>
      <c r="D14" s="11">
        <f t="shared" si="3"/>
        <v>16734</v>
      </c>
      <c r="E14" s="11">
        <f t="shared" si="3"/>
        <v>14042</v>
      </c>
      <c r="F14" s="11">
        <f t="shared" si="3"/>
        <v>9970</v>
      </c>
      <c r="G14" s="11">
        <f t="shared" si="3"/>
        <v>12860</v>
      </c>
      <c r="H14" s="11">
        <f t="shared" si="3"/>
        <v>15168</v>
      </c>
      <c r="I14" s="11">
        <f t="shared" si="3"/>
        <v>17714</v>
      </c>
      <c r="J14" s="11">
        <f t="shared" si="3"/>
        <v>20980</v>
      </c>
      <c r="K14" s="11">
        <f t="shared" si="3"/>
        <v>24576</v>
      </c>
      <c r="L14" s="11">
        <f t="shared" si="3"/>
        <v>19859</v>
      </c>
      <c r="M14" s="11">
        <f t="shared" si="3"/>
        <v>18507</v>
      </c>
      <c r="N14" s="12">
        <f>SUM(B14:M14)</f>
        <v>198106</v>
      </c>
    </row>
    <row r="15" spans="1:14" x14ac:dyDescent="0.25">
      <c r="A15" s="13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3"/>
    </row>
    <row r="16" spans="1:14" x14ac:dyDescent="0.25">
      <c r="A16" s="13" t="s">
        <v>0</v>
      </c>
      <c r="B16" s="18">
        <v>199</v>
      </c>
      <c r="C16" s="18"/>
      <c r="D16" s="18">
        <v>670</v>
      </c>
      <c r="E16" s="18"/>
      <c r="F16" s="18"/>
      <c r="G16" s="18">
        <v>340</v>
      </c>
      <c r="H16" s="18"/>
      <c r="I16" s="18"/>
      <c r="J16" s="18">
        <v>220</v>
      </c>
      <c r="K16" s="18"/>
      <c r="L16" s="18">
        <v>760</v>
      </c>
      <c r="M16" s="18"/>
      <c r="N16" s="3">
        <f t="shared" ref="N16:N29" si="4">SUM(B16:M16)</f>
        <v>2189</v>
      </c>
    </row>
    <row r="17" spans="1:16" x14ac:dyDescent="0.25">
      <c r="A17" s="13" t="s">
        <v>19</v>
      </c>
      <c r="B17" s="18">
        <v>25</v>
      </c>
      <c r="C17" s="18">
        <v>25</v>
      </c>
      <c r="D17" s="18">
        <v>25</v>
      </c>
      <c r="E17" s="18">
        <v>25</v>
      </c>
      <c r="F17" s="18">
        <v>25</v>
      </c>
      <c r="G17" s="18">
        <v>25</v>
      </c>
      <c r="H17" s="18">
        <v>25</v>
      </c>
      <c r="I17" s="18">
        <v>25</v>
      </c>
      <c r="J17" s="18">
        <v>25</v>
      </c>
      <c r="K17" s="18">
        <v>25</v>
      </c>
      <c r="L17" s="18">
        <v>25</v>
      </c>
      <c r="M17" s="18">
        <v>25</v>
      </c>
      <c r="N17" s="3">
        <f t="shared" si="4"/>
        <v>300</v>
      </c>
    </row>
    <row r="18" spans="1:16" x14ac:dyDescent="0.25">
      <c r="A18" s="13" t="s">
        <v>30</v>
      </c>
      <c r="B18" s="18">
        <v>99</v>
      </c>
      <c r="C18" s="18">
        <v>99</v>
      </c>
      <c r="D18" s="18">
        <v>99</v>
      </c>
      <c r="E18" s="18">
        <v>99</v>
      </c>
      <c r="F18" s="18">
        <v>99</v>
      </c>
      <c r="G18" s="18">
        <v>99</v>
      </c>
      <c r="H18" s="18">
        <v>99</v>
      </c>
      <c r="I18" s="18">
        <v>99</v>
      </c>
      <c r="J18" s="18">
        <v>99</v>
      </c>
      <c r="K18" s="18">
        <v>99</v>
      </c>
      <c r="L18" s="18">
        <v>99</v>
      </c>
      <c r="M18" s="18">
        <v>99</v>
      </c>
      <c r="N18" s="3">
        <f t="shared" si="4"/>
        <v>1188</v>
      </c>
    </row>
    <row r="19" spans="1:16" x14ac:dyDescent="0.25">
      <c r="A19" s="13" t="s">
        <v>20</v>
      </c>
      <c r="B19" s="18">
        <v>220</v>
      </c>
      <c r="C19" s="18">
        <v>220</v>
      </c>
      <c r="D19" s="18">
        <v>220</v>
      </c>
      <c r="E19" s="18">
        <v>220</v>
      </c>
      <c r="F19" s="18">
        <v>220</v>
      </c>
      <c r="G19" s="18">
        <v>220</v>
      </c>
      <c r="H19" s="18">
        <v>220</v>
      </c>
      <c r="I19" s="18">
        <v>220</v>
      </c>
      <c r="J19" s="18">
        <v>220</v>
      </c>
      <c r="K19" s="18">
        <v>220</v>
      </c>
      <c r="L19" s="18">
        <v>220</v>
      </c>
      <c r="M19" s="18">
        <v>220</v>
      </c>
      <c r="N19" s="3">
        <f t="shared" si="4"/>
        <v>2640</v>
      </c>
    </row>
    <row r="20" spans="1:16" x14ac:dyDescent="0.25">
      <c r="A20" s="13" t="s">
        <v>1</v>
      </c>
      <c r="B20" s="18">
        <v>350</v>
      </c>
      <c r="C20" s="18">
        <v>150</v>
      </c>
      <c r="D20" s="18">
        <v>150</v>
      </c>
      <c r="E20" s="18">
        <v>600</v>
      </c>
      <c r="F20" s="18"/>
      <c r="G20" s="18"/>
      <c r="H20" s="18">
        <v>350</v>
      </c>
      <c r="I20" s="18">
        <v>150</v>
      </c>
      <c r="J20" s="18"/>
      <c r="K20" s="18"/>
      <c r="L20" s="18">
        <v>225</v>
      </c>
      <c r="M20" s="18"/>
      <c r="N20" s="3">
        <f t="shared" si="4"/>
        <v>1975</v>
      </c>
    </row>
    <row r="21" spans="1:16" x14ac:dyDescent="0.25">
      <c r="A21" s="13" t="s">
        <v>33</v>
      </c>
      <c r="B21" s="18">
        <v>124</v>
      </c>
      <c r="C21" s="18"/>
      <c r="D21" s="18"/>
      <c r="E21" s="18"/>
      <c r="F21" s="18">
        <v>620</v>
      </c>
      <c r="G21" s="18"/>
      <c r="H21" s="18"/>
      <c r="I21" s="18"/>
      <c r="J21" s="18"/>
      <c r="K21" s="18"/>
      <c r="L21" s="18"/>
      <c r="M21" s="18"/>
      <c r="N21" s="3">
        <f t="shared" si="4"/>
        <v>744</v>
      </c>
    </row>
    <row r="22" spans="1:16" x14ac:dyDescent="0.25">
      <c r="A22" s="13" t="s">
        <v>32</v>
      </c>
      <c r="B22" s="18">
        <v>22460</v>
      </c>
      <c r="C22" s="18">
        <v>19230</v>
      </c>
      <c r="D22" s="18">
        <v>25630</v>
      </c>
      <c r="E22" s="18">
        <v>26120</v>
      </c>
      <c r="F22" s="18">
        <v>25180</v>
      </c>
      <c r="G22" s="18">
        <v>24165</v>
      </c>
      <c r="H22" s="18">
        <v>23189</v>
      </c>
      <c r="I22" s="18">
        <v>24122</v>
      </c>
      <c r="J22" s="18">
        <v>25550</v>
      </c>
      <c r="K22" s="18">
        <v>32170</v>
      </c>
      <c r="L22" s="18">
        <v>36420</v>
      </c>
      <c r="M22" s="18">
        <v>37560</v>
      </c>
      <c r="N22" s="3">
        <f t="shared" si="4"/>
        <v>321796</v>
      </c>
    </row>
    <row r="23" spans="1:16" x14ac:dyDescent="0.25">
      <c r="A23" s="13" t="s">
        <v>34</v>
      </c>
      <c r="B23" s="18">
        <v>3578</v>
      </c>
      <c r="C23" s="18">
        <v>3080</v>
      </c>
      <c r="D23" s="18">
        <v>4100</v>
      </c>
      <c r="E23" s="18">
        <v>4200</v>
      </c>
      <c r="F23" s="18">
        <v>4025</v>
      </c>
      <c r="G23" s="18">
        <v>3870</v>
      </c>
      <c r="H23" s="18">
        <v>3725</v>
      </c>
      <c r="I23" s="18">
        <v>3890</v>
      </c>
      <c r="J23" s="18">
        <v>4095</v>
      </c>
      <c r="K23" s="18">
        <v>5175</v>
      </c>
      <c r="L23" s="18">
        <v>5850</v>
      </c>
      <c r="M23" s="18">
        <v>6050</v>
      </c>
      <c r="N23" s="3">
        <f t="shared" si="4"/>
        <v>51638</v>
      </c>
      <c r="P23" s="4"/>
    </row>
    <row r="24" spans="1:16" x14ac:dyDescent="0.25">
      <c r="A24" s="13" t="s">
        <v>31</v>
      </c>
      <c r="B24" s="18">
        <v>8250</v>
      </c>
      <c r="C24" s="18">
        <v>8250</v>
      </c>
      <c r="D24" s="18">
        <v>8250</v>
      </c>
      <c r="E24" s="18">
        <v>8250</v>
      </c>
      <c r="F24" s="18">
        <v>8250</v>
      </c>
      <c r="G24" s="18">
        <v>8250</v>
      </c>
      <c r="H24" s="18">
        <v>8250</v>
      </c>
      <c r="I24" s="18">
        <v>8250</v>
      </c>
      <c r="J24" s="18">
        <v>8250</v>
      </c>
      <c r="K24" s="18">
        <v>8250</v>
      </c>
      <c r="L24" s="18">
        <v>8250</v>
      </c>
      <c r="M24" s="18">
        <v>8250</v>
      </c>
      <c r="N24" s="3">
        <f t="shared" si="4"/>
        <v>99000</v>
      </c>
    </row>
    <row r="25" spans="1:16" x14ac:dyDescent="0.25">
      <c r="A25" s="13" t="s">
        <v>2</v>
      </c>
      <c r="B25" s="18">
        <v>529</v>
      </c>
      <c r="C25" s="18"/>
      <c r="D25" s="18">
        <v>361</v>
      </c>
      <c r="E25" s="18"/>
      <c r="F25" s="18"/>
      <c r="G25" s="18">
        <v>924</v>
      </c>
      <c r="H25" s="18"/>
      <c r="I25" s="18"/>
      <c r="J25" s="18">
        <v>428</v>
      </c>
      <c r="K25" s="18"/>
      <c r="L25" s="18"/>
      <c r="M25" s="18"/>
      <c r="N25" s="3">
        <f t="shared" si="4"/>
        <v>2242</v>
      </c>
    </row>
    <row r="26" spans="1:16" x14ac:dyDescent="0.25">
      <c r="A26" s="13" t="s">
        <v>3</v>
      </c>
      <c r="B26" s="18">
        <v>324</v>
      </c>
      <c r="C26" s="18">
        <v>324</v>
      </c>
      <c r="D26" s="18">
        <v>324</v>
      </c>
      <c r="E26" s="18">
        <v>324</v>
      </c>
      <c r="F26" s="18">
        <v>324</v>
      </c>
      <c r="G26" s="18">
        <v>324</v>
      </c>
      <c r="H26" s="18">
        <v>324</v>
      </c>
      <c r="I26" s="18">
        <v>324</v>
      </c>
      <c r="J26" s="18">
        <v>324</v>
      </c>
      <c r="K26" s="18">
        <v>324</v>
      </c>
      <c r="L26" s="18">
        <v>324</v>
      </c>
      <c r="M26" s="18">
        <v>324</v>
      </c>
      <c r="N26" s="3">
        <f t="shared" si="4"/>
        <v>3888</v>
      </c>
    </row>
    <row r="27" spans="1:16" x14ac:dyDescent="0.25">
      <c r="A27" s="13" t="s">
        <v>4</v>
      </c>
      <c r="B27" s="18">
        <v>1260</v>
      </c>
      <c r="C27" s="18"/>
      <c r="D27" s="18"/>
      <c r="E27" s="18"/>
      <c r="F27" s="18">
        <v>1360</v>
      </c>
      <c r="G27" s="18"/>
      <c r="H27" s="18"/>
      <c r="I27" s="18"/>
      <c r="J27" s="18">
        <v>1680</v>
      </c>
      <c r="K27" s="18"/>
      <c r="L27" s="18"/>
      <c r="M27" s="18"/>
      <c r="N27" s="3">
        <f t="shared" si="4"/>
        <v>4300</v>
      </c>
    </row>
    <row r="28" spans="1:16" x14ac:dyDescent="0.25">
      <c r="A28" s="13" t="s">
        <v>5</v>
      </c>
      <c r="B28" s="18">
        <v>636</v>
      </c>
      <c r="C28" s="18">
        <v>640</v>
      </c>
      <c r="D28" s="18">
        <v>640</v>
      </c>
      <c r="E28" s="18">
        <v>640</v>
      </c>
      <c r="F28" s="18">
        <v>629</v>
      </c>
      <c r="G28" s="18">
        <v>590</v>
      </c>
      <c r="H28" s="18">
        <v>622</v>
      </c>
      <c r="I28" s="18">
        <v>624</v>
      </c>
      <c r="J28" s="18">
        <v>598</v>
      </c>
      <c r="K28" s="18">
        <v>630</v>
      </c>
      <c r="L28" s="18">
        <v>640</v>
      </c>
      <c r="M28" s="18">
        <v>629</v>
      </c>
      <c r="N28" s="3">
        <f t="shared" si="4"/>
        <v>7518</v>
      </c>
    </row>
    <row r="29" spans="1:16" x14ac:dyDescent="0.25">
      <c r="A29" s="6" t="s">
        <v>21</v>
      </c>
      <c r="B29" s="11">
        <f t="shared" ref="B29:M29" si="5">SUM(B16:B28)</f>
        <v>38054</v>
      </c>
      <c r="C29" s="11">
        <f t="shared" si="5"/>
        <v>32018</v>
      </c>
      <c r="D29" s="11">
        <f t="shared" si="5"/>
        <v>40469</v>
      </c>
      <c r="E29" s="11">
        <f t="shared" si="5"/>
        <v>40478</v>
      </c>
      <c r="F29" s="11">
        <f t="shared" si="5"/>
        <v>40732</v>
      </c>
      <c r="G29" s="11">
        <f t="shared" si="5"/>
        <v>38807</v>
      </c>
      <c r="H29" s="11">
        <f t="shared" si="5"/>
        <v>36804</v>
      </c>
      <c r="I29" s="11">
        <f t="shared" si="5"/>
        <v>37704</v>
      </c>
      <c r="J29" s="11">
        <f t="shared" si="5"/>
        <v>41489</v>
      </c>
      <c r="K29" s="11">
        <f t="shared" si="5"/>
        <v>46893</v>
      </c>
      <c r="L29" s="11">
        <f t="shared" si="5"/>
        <v>52813</v>
      </c>
      <c r="M29" s="11">
        <f t="shared" si="5"/>
        <v>53157</v>
      </c>
      <c r="N29" s="12">
        <f t="shared" si="4"/>
        <v>499418</v>
      </c>
    </row>
    <row r="30" spans="1:16" x14ac:dyDescent="0.25">
      <c r="A30" s="10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3"/>
    </row>
    <row r="31" spans="1:16" x14ac:dyDescent="0.25">
      <c r="A31" s="9" t="s">
        <v>44</v>
      </c>
      <c r="B31" s="18"/>
      <c r="C31" s="18"/>
      <c r="D31" s="18">
        <v>12500</v>
      </c>
      <c r="E31" s="18"/>
      <c r="F31" s="18"/>
      <c r="G31" s="18"/>
      <c r="H31" s="18"/>
      <c r="I31" s="18"/>
      <c r="J31" s="18"/>
      <c r="K31" s="18"/>
      <c r="L31" s="18"/>
      <c r="M31" s="18"/>
      <c r="N31" s="3">
        <f>SUM(B31:M31)</f>
        <v>12500</v>
      </c>
    </row>
    <row r="32" spans="1:16" x14ac:dyDescent="0.25">
      <c r="A32" s="10" t="s">
        <v>43</v>
      </c>
      <c r="B32" s="18">
        <v>640</v>
      </c>
      <c r="C32" s="18">
        <v>640</v>
      </c>
      <c r="D32" s="18">
        <v>640</v>
      </c>
      <c r="E32" s="18">
        <v>640</v>
      </c>
      <c r="F32" s="18">
        <v>820</v>
      </c>
      <c r="G32" s="18">
        <v>820</v>
      </c>
      <c r="H32" s="18">
        <v>820</v>
      </c>
      <c r="I32" s="18">
        <v>820</v>
      </c>
      <c r="J32" s="18">
        <v>820</v>
      </c>
      <c r="K32" s="18">
        <v>820</v>
      </c>
      <c r="L32" s="18">
        <v>820</v>
      </c>
      <c r="M32" s="18">
        <v>820</v>
      </c>
      <c r="N32" s="3">
        <f>SUM(B32:M32)</f>
        <v>9120</v>
      </c>
    </row>
    <row r="33" spans="1:14" x14ac:dyDescent="0.25">
      <c r="A33" s="6" t="s">
        <v>47</v>
      </c>
      <c r="B33" s="11">
        <f>B31-B32</f>
        <v>-640</v>
      </c>
      <c r="C33" s="11">
        <f t="shared" ref="C33:M33" si="6">C31-C32</f>
        <v>-640</v>
      </c>
      <c r="D33" s="11">
        <f t="shared" si="6"/>
        <v>11860</v>
      </c>
      <c r="E33" s="11">
        <f t="shared" si="6"/>
        <v>-640</v>
      </c>
      <c r="F33" s="11">
        <f t="shared" si="6"/>
        <v>-820</v>
      </c>
      <c r="G33" s="11">
        <f t="shared" si="6"/>
        <v>-820</v>
      </c>
      <c r="H33" s="11">
        <f t="shared" si="6"/>
        <v>-820</v>
      </c>
      <c r="I33" s="11">
        <f t="shared" si="6"/>
        <v>-820</v>
      </c>
      <c r="J33" s="11">
        <f t="shared" si="6"/>
        <v>-820</v>
      </c>
      <c r="K33" s="11">
        <f t="shared" si="6"/>
        <v>-820</v>
      </c>
      <c r="L33" s="11">
        <f t="shared" si="6"/>
        <v>-820</v>
      </c>
      <c r="M33" s="11">
        <f t="shared" si="6"/>
        <v>-820</v>
      </c>
      <c r="N33" s="12">
        <f>SUM(B33:M33)</f>
        <v>3380</v>
      </c>
    </row>
    <row r="34" spans="1:14" x14ac:dyDescent="0.25">
      <c r="A34" s="10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3"/>
    </row>
    <row r="35" spans="1:14" x14ac:dyDescent="0.25">
      <c r="A35" s="10" t="s">
        <v>39</v>
      </c>
      <c r="B35" s="18"/>
      <c r="C35" s="18"/>
      <c r="D35" s="18">
        <v>6500</v>
      </c>
      <c r="E35" s="18"/>
      <c r="F35" s="18"/>
      <c r="G35" s="18"/>
      <c r="H35" s="18"/>
      <c r="I35" s="18"/>
      <c r="J35" s="18"/>
      <c r="K35" s="18"/>
      <c r="L35" s="18"/>
      <c r="M35" s="18"/>
      <c r="N35" s="3">
        <f>SUM(B35:M35)</f>
        <v>6500</v>
      </c>
    </row>
    <row r="36" spans="1:14" x14ac:dyDescent="0.25">
      <c r="A36" s="10" t="s">
        <v>40</v>
      </c>
      <c r="B36" s="18">
        <v>500</v>
      </c>
      <c r="C36" s="18"/>
      <c r="D36" s="18"/>
      <c r="E36" s="18">
        <v>500</v>
      </c>
      <c r="F36" s="18"/>
      <c r="G36" s="18"/>
      <c r="H36" s="18">
        <v>500</v>
      </c>
      <c r="I36" s="18"/>
      <c r="J36" s="18"/>
      <c r="K36" s="18">
        <v>500</v>
      </c>
      <c r="L36" s="18"/>
      <c r="M36" s="18"/>
      <c r="N36" s="3">
        <f>SUM(B36:M36)</f>
        <v>2000</v>
      </c>
    </row>
    <row r="37" spans="1:14" x14ac:dyDescent="0.25">
      <c r="A37" s="6" t="s">
        <v>48</v>
      </c>
      <c r="B37" s="11">
        <f>B35-B36</f>
        <v>-500</v>
      </c>
      <c r="C37" s="11">
        <f t="shared" ref="C37:M37" si="7">C35-C36</f>
        <v>0</v>
      </c>
      <c r="D37" s="11">
        <f t="shared" si="7"/>
        <v>6500</v>
      </c>
      <c r="E37" s="11">
        <f t="shared" si="7"/>
        <v>-500</v>
      </c>
      <c r="F37" s="11">
        <f t="shared" si="7"/>
        <v>0</v>
      </c>
      <c r="G37" s="11">
        <f t="shared" si="7"/>
        <v>0</v>
      </c>
      <c r="H37" s="11">
        <f t="shared" si="7"/>
        <v>-500</v>
      </c>
      <c r="I37" s="11">
        <f t="shared" si="7"/>
        <v>0</v>
      </c>
      <c r="J37" s="11">
        <f t="shared" si="7"/>
        <v>0</v>
      </c>
      <c r="K37" s="11">
        <f t="shared" si="7"/>
        <v>-500</v>
      </c>
      <c r="L37" s="11">
        <f t="shared" si="7"/>
        <v>0</v>
      </c>
      <c r="M37" s="11">
        <f t="shared" si="7"/>
        <v>0</v>
      </c>
      <c r="N37" s="12">
        <f>SUM(B37:M37)</f>
        <v>4500</v>
      </c>
    </row>
    <row r="38" spans="1:14" ht="13.8" thickBot="1" x14ac:dyDescent="0.3">
      <c r="A38" s="10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3"/>
    </row>
    <row r="39" spans="1:14" ht="13.8" thickBot="1" x14ac:dyDescent="0.3">
      <c r="A39" s="5" t="s">
        <v>46</v>
      </c>
      <c r="B39" s="16">
        <f t="shared" ref="B39:M39" si="8">B6+B10-B14-B29+B33+B37</f>
        <v>36640</v>
      </c>
      <c r="C39" s="16">
        <f t="shared" si="8"/>
        <v>49568</v>
      </c>
      <c r="D39" s="16">
        <f t="shared" si="8"/>
        <v>72305</v>
      </c>
      <c r="E39" s="16">
        <f t="shared" si="8"/>
        <v>73365</v>
      </c>
      <c r="F39" s="16">
        <f t="shared" si="8"/>
        <v>75663</v>
      </c>
      <c r="G39" s="16">
        <f t="shared" si="8"/>
        <v>77706</v>
      </c>
      <c r="H39" s="16">
        <f t="shared" si="8"/>
        <v>75914</v>
      </c>
      <c r="I39" s="16">
        <f t="shared" si="8"/>
        <v>77486</v>
      </c>
      <c r="J39" s="16">
        <f t="shared" si="8"/>
        <v>75797</v>
      </c>
      <c r="K39" s="16">
        <f t="shared" si="8"/>
        <v>74078</v>
      </c>
      <c r="L39" s="16">
        <f t="shared" si="8"/>
        <v>74886</v>
      </c>
      <c r="M39" s="16">
        <f t="shared" si="8"/>
        <v>79672</v>
      </c>
      <c r="N39" s="2"/>
    </row>
    <row r="40" spans="1:14" x14ac:dyDescent="0.25">
      <c r="A40" s="7" t="s">
        <v>112</v>
      </c>
      <c r="B40" s="8">
        <f t="shared" ref="B40:M40" si="9">B10-B14-B29+B33+B37</f>
        <v>-10266</v>
      </c>
      <c r="C40" s="8">
        <f t="shared" si="9"/>
        <v>12928</v>
      </c>
      <c r="D40" s="8">
        <f t="shared" si="9"/>
        <v>22737</v>
      </c>
      <c r="E40" s="8">
        <f t="shared" si="9"/>
        <v>1060</v>
      </c>
      <c r="F40" s="8">
        <f t="shared" si="9"/>
        <v>2298</v>
      </c>
      <c r="G40" s="8">
        <f t="shared" si="9"/>
        <v>2043</v>
      </c>
      <c r="H40" s="8">
        <f t="shared" si="9"/>
        <v>-1792</v>
      </c>
      <c r="I40" s="8">
        <f t="shared" si="9"/>
        <v>1572</v>
      </c>
      <c r="J40" s="8">
        <f t="shared" si="9"/>
        <v>-1689</v>
      </c>
      <c r="K40" s="8">
        <f t="shared" si="9"/>
        <v>-1719</v>
      </c>
      <c r="L40" s="8">
        <f t="shared" si="9"/>
        <v>808</v>
      </c>
      <c r="M40" s="8">
        <f t="shared" si="9"/>
        <v>4786</v>
      </c>
      <c r="N40" s="2"/>
    </row>
  </sheetData>
  <mergeCells count="3">
    <mergeCell ref="A1:N1"/>
    <mergeCell ref="A2:N2"/>
    <mergeCell ref="A3:N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9"/>
  <sheetViews>
    <sheetView workbookViewId="0">
      <selection activeCell="E39" sqref="E39"/>
    </sheetView>
  </sheetViews>
  <sheetFormatPr defaultRowHeight="13.2" x14ac:dyDescent="0.25"/>
  <cols>
    <col min="1" max="1" width="30.77734375" customWidth="1"/>
    <col min="2" max="4" width="12.77734375" customWidth="1"/>
    <col min="5" max="5" width="12.77734375" style="1" customWidth="1"/>
    <col min="6" max="8" width="12.77734375" customWidth="1"/>
    <col min="9" max="9" width="12.77734375" style="1" customWidth="1"/>
    <col min="10" max="12" width="12.77734375" customWidth="1"/>
    <col min="13" max="13" width="12.77734375" style="1" customWidth="1"/>
  </cols>
  <sheetData>
    <row r="1" spans="1:13" ht="15.6" x14ac:dyDescent="0.3">
      <c r="A1" s="55" t="s">
        <v>50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5.6" x14ac:dyDescent="0.3">
      <c r="A2" s="55" t="s">
        <v>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15.6" x14ac:dyDescent="0.3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x14ac:dyDescent="0.25">
      <c r="A4" s="13"/>
      <c r="B4" s="56">
        <v>2018</v>
      </c>
      <c r="C4" s="56"/>
      <c r="D4" s="56"/>
      <c r="E4" s="56"/>
      <c r="F4" s="56">
        <v>2019</v>
      </c>
      <c r="G4" s="56"/>
      <c r="H4" s="56"/>
      <c r="I4" s="56"/>
      <c r="J4" s="56">
        <v>2020</v>
      </c>
      <c r="K4" s="56"/>
      <c r="L4" s="56"/>
      <c r="M4" s="56"/>
    </row>
    <row r="5" spans="1:13" x14ac:dyDescent="0.25">
      <c r="A5" s="13"/>
      <c r="B5" s="21" t="s">
        <v>10</v>
      </c>
      <c r="C5" s="21" t="s">
        <v>11</v>
      </c>
      <c r="D5" s="21" t="s">
        <v>12</v>
      </c>
      <c r="E5" s="21" t="s">
        <v>113</v>
      </c>
      <c r="F5" s="21" t="s">
        <v>10</v>
      </c>
      <c r="G5" s="21" t="s">
        <v>11</v>
      </c>
      <c r="H5" s="21" t="s">
        <v>12</v>
      </c>
      <c r="I5" s="21" t="s">
        <v>113</v>
      </c>
      <c r="J5" s="21" t="s">
        <v>10</v>
      </c>
      <c r="K5" s="21" t="s">
        <v>11</v>
      </c>
      <c r="L5" s="21" t="s">
        <v>12</v>
      </c>
      <c r="M5" s="21" t="s">
        <v>113</v>
      </c>
    </row>
    <row r="6" spans="1:13" x14ac:dyDescent="0.25">
      <c r="A6" s="5" t="s">
        <v>41</v>
      </c>
      <c r="B6" s="11">
        <v>77706</v>
      </c>
      <c r="C6" s="11">
        <f>B38</f>
        <v>75914</v>
      </c>
      <c r="D6" s="11">
        <f>C38</f>
        <v>77486</v>
      </c>
      <c r="E6" s="27"/>
      <c r="F6" s="11">
        <v>72305</v>
      </c>
      <c r="G6" s="11">
        <f>F38</f>
        <v>70586</v>
      </c>
      <c r="H6" s="11">
        <f>G38</f>
        <v>71394</v>
      </c>
      <c r="I6" s="27"/>
      <c r="J6" s="11">
        <v>75663</v>
      </c>
      <c r="K6" s="11">
        <f>J38</f>
        <v>73598</v>
      </c>
      <c r="L6" s="11">
        <f>K38</f>
        <v>71097</v>
      </c>
      <c r="M6" s="27"/>
    </row>
    <row r="7" spans="1:13" x14ac:dyDescent="0.25">
      <c r="A7" s="10"/>
      <c r="B7" s="18"/>
      <c r="C7" s="18"/>
      <c r="D7" s="18"/>
      <c r="E7" s="27"/>
      <c r="F7" s="18"/>
      <c r="G7" s="18"/>
      <c r="H7" s="18"/>
      <c r="I7" s="27"/>
      <c r="J7" s="18"/>
      <c r="K7" s="18"/>
      <c r="L7" s="18"/>
      <c r="M7" s="27"/>
    </row>
    <row r="8" spans="1:13" x14ac:dyDescent="0.25">
      <c r="A8" s="10" t="s">
        <v>49</v>
      </c>
      <c r="B8" s="19">
        <v>52260</v>
      </c>
      <c r="C8" s="19">
        <v>58640</v>
      </c>
      <c r="D8" s="19">
        <v>62220</v>
      </c>
      <c r="E8" s="28">
        <f>SUM(B8:D8)</f>
        <v>173120</v>
      </c>
      <c r="F8" s="19">
        <v>71640</v>
      </c>
      <c r="G8" s="19">
        <v>75220</v>
      </c>
      <c r="H8" s="19">
        <v>78460</v>
      </c>
      <c r="I8" s="28">
        <f>SUM(F8:H8)</f>
        <v>225320</v>
      </c>
      <c r="J8" s="19">
        <v>51670</v>
      </c>
      <c r="K8" s="19">
        <v>47550</v>
      </c>
      <c r="L8" s="19">
        <v>49660</v>
      </c>
      <c r="M8" s="28">
        <f>SUM(J8:L8)</f>
        <v>148880</v>
      </c>
    </row>
    <row r="9" spans="1:13" x14ac:dyDescent="0.25">
      <c r="A9" s="10" t="s">
        <v>55</v>
      </c>
      <c r="B9" s="19">
        <v>760</v>
      </c>
      <c r="C9" s="19">
        <v>830</v>
      </c>
      <c r="D9" s="19">
        <v>620</v>
      </c>
      <c r="E9" s="28">
        <f t="shared" ref="E9:E36" si="0">SUM(B9:D9)</f>
        <v>2210</v>
      </c>
      <c r="F9" s="19">
        <v>570</v>
      </c>
      <c r="G9" s="19">
        <v>920</v>
      </c>
      <c r="H9" s="19">
        <v>1190</v>
      </c>
      <c r="I9" s="28">
        <f>SUM(F9:H9)</f>
        <v>2680</v>
      </c>
      <c r="J9" s="19">
        <v>680</v>
      </c>
      <c r="K9" s="19">
        <v>290</v>
      </c>
      <c r="L9" s="19">
        <v>540</v>
      </c>
      <c r="M9" s="28">
        <f t="shared" ref="M9:M36" si="1">SUM(J9:L9)</f>
        <v>1510</v>
      </c>
    </row>
    <row r="10" spans="1:13" x14ac:dyDescent="0.25">
      <c r="A10" s="6" t="s">
        <v>51</v>
      </c>
      <c r="B10" s="11">
        <f t="shared" ref="B10:H10" si="2">B8-B9</f>
        <v>51500</v>
      </c>
      <c r="C10" s="11">
        <f t="shared" si="2"/>
        <v>57810</v>
      </c>
      <c r="D10" s="11">
        <f t="shared" si="2"/>
        <v>61600</v>
      </c>
      <c r="E10" s="12">
        <f t="shared" si="0"/>
        <v>170910</v>
      </c>
      <c r="F10" s="11">
        <f t="shared" si="2"/>
        <v>71070</v>
      </c>
      <c r="G10" s="11">
        <f t="shared" si="2"/>
        <v>74300</v>
      </c>
      <c r="H10" s="11">
        <f t="shared" si="2"/>
        <v>77270</v>
      </c>
      <c r="I10" s="12">
        <f>SUM(F10:H10)</f>
        <v>222640</v>
      </c>
      <c r="J10" s="11">
        <f>J8-J9</f>
        <v>50990</v>
      </c>
      <c r="K10" s="11">
        <f>K8-K9</f>
        <v>47260</v>
      </c>
      <c r="L10" s="11">
        <f>L8-L9</f>
        <v>49120</v>
      </c>
      <c r="M10" s="12">
        <f t="shared" si="1"/>
        <v>147370</v>
      </c>
    </row>
    <row r="11" spans="1:13" x14ac:dyDescent="0.25">
      <c r="A11" s="10"/>
      <c r="B11" s="18"/>
      <c r="C11" s="18"/>
      <c r="D11" s="18"/>
      <c r="E11" s="28"/>
      <c r="F11" s="18"/>
      <c r="G11" s="18"/>
      <c r="H11" s="18"/>
      <c r="I11" s="28"/>
      <c r="J11" s="18"/>
      <c r="K11" s="18"/>
      <c r="L11" s="18"/>
      <c r="M11" s="28"/>
    </row>
    <row r="12" spans="1:13" x14ac:dyDescent="0.25">
      <c r="A12" s="10" t="s">
        <v>42</v>
      </c>
      <c r="B12" s="18">
        <v>15590</v>
      </c>
      <c r="C12" s="18">
        <v>18270</v>
      </c>
      <c r="D12" s="18">
        <v>21520</v>
      </c>
      <c r="E12" s="28">
        <f t="shared" si="0"/>
        <v>55380</v>
      </c>
      <c r="F12" s="18">
        <v>25340</v>
      </c>
      <c r="G12" s="18">
        <v>20530</v>
      </c>
      <c r="H12" s="18">
        <v>18990</v>
      </c>
      <c r="I12" s="28">
        <f>SUM(F12:H12)</f>
        <v>64860</v>
      </c>
      <c r="J12" s="18">
        <v>14270</v>
      </c>
      <c r="K12" s="18">
        <v>12540</v>
      </c>
      <c r="L12" s="18">
        <v>10620</v>
      </c>
      <c r="M12" s="28">
        <f t="shared" si="1"/>
        <v>37430</v>
      </c>
    </row>
    <row r="13" spans="1:13" x14ac:dyDescent="0.25">
      <c r="A13" s="10" t="s">
        <v>56</v>
      </c>
      <c r="B13" s="18">
        <v>422</v>
      </c>
      <c r="C13" s="18">
        <v>556</v>
      </c>
      <c r="D13" s="18">
        <v>540</v>
      </c>
      <c r="E13" s="28">
        <f t="shared" si="0"/>
        <v>1518</v>
      </c>
      <c r="F13" s="18">
        <v>764</v>
      </c>
      <c r="G13" s="18">
        <v>671</v>
      </c>
      <c r="H13" s="18">
        <v>483</v>
      </c>
      <c r="I13" s="28">
        <f>SUM(F13:H13)</f>
        <v>1918</v>
      </c>
      <c r="J13" s="18">
        <v>390</v>
      </c>
      <c r="K13" s="18">
        <v>310</v>
      </c>
      <c r="L13" s="18">
        <v>280</v>
      </c>
      <c r="M13" s="28">
        <f t="shared" si="1"/>
        <v>980</v>
      </c>
    </row>
    <row r="14" spans="1:13" x14ac:dyDescent="0.25">
      <c r="A14" s="6" t="s">
        <v>57</v>
      </c>
      <c r="B14" s="11">
        <f t="shared" ref="B14:H14" si="3">B12-B13</f>
        <v>15168</v>
      </c>
      <c r="C14" s="11">
        <f t="shared" si="3"/>
        <v>17714</v>
      </c>
      <c r="D14" s="11">
        <f t="shared" si="3"/>
        <v>20980</v>
      </c>
      <c r="E14" s="12">
        <f t="shared" si="0"/>
        <v>53862</v>
      </c>
      <c r="F14" s="11">
        <f t="shared" si="3"/>
        <v>24576</v>
      </c>
      <c r="G14" s="11">
        <f t="shared" si="3"/>
        <v>19859</v>
      </c>
      <c r="H14" s="11">
        <f t="shared" si="3"/>
        <v>18507</v>
      </c>
      <c r="I14" s="12">
        <f>SUM(F14:H14)</f>
        <v>62942</v>
      </c>
      <c r="J14" s="11">
        <f>J12-J13</f>
        <v>13880</v>
      </c>
      <c r="K14" s="11">
        <f>K12-K13</f>
        <v>12230</v>
      </c>
      <c r="L14" s="11">
        <f>L12-L13</f>
        <v>10340</v>
      </c>
      <c r="M14" s="12">
        <f t="shared" si="1"/>
        <v>36450</v>
      </c>
    </row>
    <row r="15" spans="1:13" x14ac:dyDescent="0.25">
      <c r="A15" s="13"/>
      <c r="B15" s="18"/>
      <c r="C15" s="18"/>
      <c r="D15" s="18"/>
      <c r="E15" s="28"/>
      <c r="F15" s="18"/>
      <c r="G15" s="18"/>
      <c r="H15" s="18"/>
      <c r="I15" s="28"/>
      <c r="J15" s="18"/>
      <c r="K15" s="18"/>
      <c r="L15" s="18"/>
      <c r="M15" s="28"/>
    </row>
    <row r="16" spans="1:13" x14ac:dyDescent="0.25">
      <c r="A16" s="13" t="s">
        <v>0</v>
      </c>
      <c r="B16" s="18">
        <v>0</v>
      </c>
      <c r="C16" s="18">
        <v>0</v>
      </c>
      <c r="D16" s="18">
        <v>220</v>
      </c>
      <c r="E16" s="28">
        <f t="shared" si="0"/>
        <v>220</v>
      </c>
      <c r="F16" s="18">
        <v>0</v>
      </c>
      <c r="G16" s="18">
        <v>760</v>
      </c>
      <c r="H16" s="18">
        <v>0</v>
      </c>
      <c r="I16" s="28">
        <f t="shared" ref="I16:I28" si="4">SUM(F16:H16)</f>
        <v>760</v>
      </c>
      <c r="J16" s="18">
        <v>120</v>
      </c>
      <c r="K16" s="18"/>
      <c r="L16" s="18"/>
      <c r="M16" s="28">
        <f t="shared" si="1"/>
        <v>120</v>
      </c>
    </row>
    <row r="17" spans="1:15" x14ac:dyDescent="0.25">
      <c r="A17" s="13" t="s">
        <v>19</v>
      </c>
      <c r="B17" s="18">
        <v>25</v>
      </c>
      <c r="C17" s="18">
        <v>25</v>
      </c>
      <c r="D17" s="18">
        <v>25</v>
      </c>
      <c r="E17" s="28">
        <f t="shared" si="0"/>
        <v>75</v>
      </c>
      <c r="F17" s="18">
        <v>25</v>
      </c>
      <c r="G17" s="18">
        <v>25</v>
      </c>
      <c r="H17" s="18">
        <v>25</v>
      </c>
      <c r="I17" s="28">
        <f t="shared" si="4"/>
        <v>75</v>
      </c>
      <c r="J17" s="18">
        <v>25</v>
      </c>
      <c r="K17" s="18">
        <v>25</v>
      </c>
      <c r="L17" s="18">
        <v>25</v>
      </c>
      <c r="M17" s="28">
        <f t="shared" si="1"/>
        <v>75</v>
      </c>
    </row>
    <row r="18" spans="1:15" x14ac:dyDescent="0.25">
      <c r="A18" s="13" t="s">
        <v>30</v>
      </c>
      <c r="B18" s="18">
        <v>99</v>
      </c>
      <c r="C18" s="18">
        <v>99</v>
      </c>
      <c r="D18" s="18">
        <v>99</v>
      </c>
      <c r="E18" s="28">
        <f t="shared" si="0"/>
        <v>297</v>
      </c>
      <c r="F18" s="18">
        <v>99</v>
      </c>
      <c r="G18" s="18">
        <v>99</v>
      </c>
      <c r="H18" s="18">
        <v>99</v>
      </c>
      <c r="I18" s="28">
        <f t="shared" si="4"/>
        <v>297</v>
      </c>
      <c r="J18" s="18">
        <v>99</v>
      </c>
      <c r="K18" s="18">
        <v>99</v>
      </c>
      <c r="L18" s="18">
        <v>99</v>
      </c>
      <c r="M18" s="28">
        <f t="shared" si="1"/>
        <v>297</v>
      </c>
    </row>
    <row r="19" spans="1:15" x14ac:dyDescent="0.25">
      <c r="A19" s="13" t="s">
        <v>20</v>
      </c>
      <c r="B19" s="18">
        <v>220</v>
      </c>
      <c r="C19" s="18">
        <v>220</v>
      </c>
      <c r="D19" s="18">
        <v>220</v>
      </c>
      <c r="E19" s="28">
        <f t="shared" si="0"/>
        <v>660</v>
      </c>
      <c r="F19" s="18">
        <v>220</v>
      </c>
      <c r="G19" s="18">
        <v>220</v>
      </c>
      <c r="H19" s="18">
        <v>220</v>
      </c>
      <c r="I19" s="28">
        <f t="shared" si="4"/>
        <v>660</v>
      </c>
      <c r="J19" s="18">
        <v>220</v>
      </c>
      <c r="K19" s="18">
        <v>220</v>
      </c>
      <c r="L19" s="18">
        <v>220</v>
      </c>
      <c r="M19" s="28">
        <f t="shared" si="1"/>
        <v>660</v>
      </c>
    </row>
    <row r="20" spans="1:15" x14ac:dyDescent="0.25">
      <c r="A20" s="13" t="s">
        <v>1</v>
      </c>
      <c r="B20" s="18">
        <v>350</v>
      </c>
      <c r="C20" s="18">
        <v>150</v>
      </c>
      <c r="D20" s="18">
        <v>0</v>
      </c>
      <c r="E20" s="28">
        <f t="shared" si="0"/>
        <v>500</v>
      </c>
      <c r="F20" s="18">
        <v>0</v>
      </c>
      <c r="G20" s="18">
        <v>225</v>
      </c>
      <c r="H20" s="18">
        <v>0</v>
      </c>
      <c r="I20" s="28">
        <f t="shared" si="4"/>
        <v>225</v>
      </c>
      <c r="J20" s="18"/>
      <c r="K20" s="18">
        <v>150</v>
      </c>
      <c r="L20" s="18"/>
      <c r="M20" s="28">
        <f t="shared" si="1"/>
        <v>150</v>
      </c>
    </row>
    <row r="21" spans="1:15" x14ac:dyDescent="0.25">
      <c r="A21" s="13" t="s">
        <v>32</v>
      </c>
      <c r="B21" s="18">
        <v>23189</v>
      </c>
      <c r="C21" s="18">
        <v>24122</v>
      </c>
      <c r="D21" s="18">
        <v>25550</v>
      </c>
      <c r="E21" s="28">
        <f t="shared" si="0"/>
        <v>72861</v>
      </c>
      <c r="F21" s="18">
        <v>32170</v>
      </c>
      <c r="G21" s="18">
        <v>36420</v>
      </c>
      <c r="H21" s="18">
        <v>37560</v>
      </c>
      <c r="I21" s="28">
        <f t="shared" si="4"/>
        <v>106150</v>
      </c>
      <c r="J21" s="18">
        <v>24442</v>
      </c>
      <c r="K21" s="18">
        <v>23169</v>
      </c>
      <c r="L21" s="18">
        <v>25101</v>
      </c>
      <c r="M21" s="28">
        <f t="shared" si="1"/>
        <v>72712</v>
      </c>
    </row>
    <row r="22" spans="1:15" x14ac:dyDescent="0.25">
      <c r="A22" s="13" t="s">
        <v>34</v>
      </c>
      <c r="B22" s="18">
        <v>3725</v>
      </c>
      <c r="C22" s="18">
        <v>3890</v>
      </c>
      <c r="D22" s="18">
        <v>4095</v>
      </c>
      <c r="E22" s="28">
        <f t="shared" si="0"/>
        <v>11710</v>
      </c>
      <c r="F22" s="18">
        <v>5175</v>
      </c>
      <c r="G22" s="18">
        <v>5850</v>
      </c>
      <c r="H22" s="18">
        <v>6050</v>
      </c>
      <c r="I22" s="28">
        <f t="shared" si="4"/>
        <v>17075</v>
      </c>
      <c r="J22" s="18">
        <v>4250</v>
      </c>
      <c r="K22" s="18">
        <v>3625</v>
      </c>
      <c r="L22" s="18">
        <v>3990</v>
      </c>
      <c r="M22" s="28">
        <f t="shared" si="1"/>
        <v>11865</v>
      </c>
      <c r="O22" s="4"/>
    </row>
    <row r="23" spans="1:15" x14ac:dyDescent="0.25">
      <c r="A23" s="13" t="s">
        <v>31</v>
      </c>
      <c r="B23" s="18">
        <v>8250</v>
      </c>
      <c r="C23" s="18">
        <v>8250</v>
      </c>
      <c r="D23" s="18">
        <v>8250</v>
      </c>
      <c r="E23" s="28">
        <f t="shared" si="0"/>
        <v>24750</v>
      </c>
      <c r="F23" s="18">
        <v>8250</v>
      </c>
      <c r="G23" s="18">
        <v>8250</v>
      </c>
      <c r="H23" s="18">
        <v>8250</v>
      </c>
      <c r="I23" s="28">
        <f t="shared" si="4"/>
        <v>24750</v>
      </c>
      <c r="J23" s="18">
        <v>8250</v>
      </c>
      <c r="K23" s="18">
        <v>8250</v>
      </c>
      <c r="L23" s="18">
        <v>8250</v>
      </c>
      <c r="M23" s="28">
        <f t="shared" si="1"/>
        <v>24750</v>
      </c>
    </row>
    <row r="24" spans="1:15" x14ac:dyDescent="0.25">
      <c r="A24" s="13" t="s">
        <v>2</v>
      </c>
      <c r="B24" s="18">
        <v>0</v>
      </c>
      <c r="C24" s="18">
        <v>0</v>
      </c>
      <c r="D24" s="18">
        <v>428</v>
      </c>
      <c r="E24" s="28">
        <f t="shared" si="0"/>
        <v>428</v>
      </c>
      <c r="F24" s="18">
        <v>0</v>
      </c>
      <c r="G24" s="18">
        <v>0</v>
      </c>
      <c r="H24" s="18">
        <v>0</v>
      </c>
      <c r="I24" s="28">
        <f t="shared" si="4"/>
        <v>0</v>
      </c>
      <c r="J24" s="18"/>
      <c r="K24" s="18">
        <v>224</v>
      </c>
      <c r="L24" s="18"/>
      <c r="M24" s="28">
        <f t="shared" si="1"/>
        <v>224</v>
      </c>
    </row>
    <row r="25" spans="1:15" x14ac:dyDescent="0.25">
      <c r="A25" s="13" t="s">
        <v>3</v>
      </c>
      <c r="B25" s="18">
        <v>324</v>
      </c>
      <c r="C25" s="18">
        <v>324</v>
      </c>
      <c r="D25" s="18">
        <v>324</v>
      </c>
      <c r="E25" s="28">
        <f t="shared" si="0"/>
        <v>972</v>
      </c>
      <c r="F25" s="18">
        <v>324</v>
      </c>
      <c r="G25" s="18">
        <v>324</v>
      </c>
      <c r="H25" s="18">
        <v>324</v>
      </c>
      <c r="I25" s="28">
        <f t="shared" si="4"/>
        <v>972</v>
      </c>
      <c r="J25" s="18">
        <v>324</v>
      </c>
      <c r="K25" s="18">
        <v>324</v>
      </c>
      <c r="L25" s="18">
        <v>324</v>
      </c>
      <c r="M25" s="28">
        <f t="shared" si="1"/>
        <v>972</v>
      </c>
    </row>
    <row r="26" spans="1:15" x14ac:dyDescent="0.25">
      <c r="A26" s="13" t="s">
        <v>4</v>
      </c>
      <c r="B26" s="18">
        <v>0</v>
      </c>
      <c r="C26" s="18">
        <v>0</v>
      </c>
      <c r="D26" s="18">
        <v>1680</v>
      </c>
      <c r="E26" s="28">
        <f t="shared" si="0"/>
        <v>1680</v>
      </c>
      <c r="F26" s="18">
        <v>0</v>
      </c>
      <c r="G26" s="18">
        <v>0</v>
      </c>
      <c r="H26" s="18">
        <v>0</v>
      </c>
      <c r="I26" s="28">
        <f t="shared" si="4"/>
        <v>0</v>
      </c>
      <c r="J26" s="18"/>
      <c r="K26" s="18"/>
      <c r="L26" s="18"/>
      <c r="M26" s="28">
        <f t="shared" si="1"/>
        <v>0</v>
      </c>
    </row>
    <row r="27" spans="1:15" x14ac:dyDescent="0.25">
      <c r="A27" s="13" t="s">
        <v>5</v>
      </c>
      <c r="B27" s="18">
        <v>622</v>
      </c>
      <c r="C27" s="18">
        <v>624</v>
      </c>
      <c r="D27" s="18">
        <v>598</v>
      </c>
      <c r="E27" s="28">
        <f t="shared" si="0"/>
        <v>1844</v>
      </c>
      <c r="F27" s="18">
        <v>630</v>
      </c>
      <c r="G27" s="18">
        <v>640</v>
      </c>
      <c r="H27" s="18">
        <v>629</v>
      </c>
      <c r="I27" s="28">
        <f t="shared" si="4"/>
        <v>1899</v>
      </c>
      <c r="J27" s="18">
        <v>625</v>
      </c>
      <c r="K27" s="18">
        <v>625</v>
      </c>
      <c r="L27" s="18">
        <v>625</v>
      </c>
      <c r="M27" s="28">
        <f t="shared" si="1"/>
        <v>1875</v>
      </c>
    </row>
    <row r="28" spans="1:15" x14ac:dyDescent="0.25">
      <c r="A28" s="6" t="s">
        <v>21</v>
      </c>
      <c r="B28" s="11">
        <f>SUM(B16:B27)</f>
        <v>36804</v>
      </c>
      <c r="C28" s="11">
        <f>SUM(C16:C27)</f>
        <v>37704</v>
      </c>
      <c r="D28" s="11">
        <f>SUM(D16:D27)</f>
        <v>41489</v>
      </c>
      <c r="E28" s="12">
        <f t="shared" si="0"/>
        <v>115997</v>
      </c>
      <c r="F28" s="11">
        <f>SUM(F16:F27)</f>
        <v>46893</v>
      </c>
      <c r="G28" s="11">
        <f>SUM(G16:G27)</f>
        <v>52813</v>
      </c>
      <c r="H28" s="11">
        <f>SUM(H16:H27)</f>
        <v>53157</v>
      </c>
      <c r="I28" s="12">
        <f t="shared" si="4"/>
        <v>152863</v>
      </c>
      <c r="J28" s="11">
        <f>SUM(J16:J27)</f>
        <v>38355</v>
      </c>
      <c r="K28" s="11">
        <f>SUM(K16:K27)</f>
        <v>36711</v>
      </c>
      <c r="L28" s="11">
        <f>SUM(L16:L27)</f>
        <v>38634</v>
      </c>
      <c r="M28" s="12">
        <f t="shared" si="1"/>
        <v>113700</v>
      </c>
    </row>
    <row r="29" spans="1:15" x14ac:dyDescent="0.25">
      <c r="A29" s="10"/>
      <c r="B29" s="18"/>
      <c r="C29" s="18"/>
      <c r="D29" s="18"/>
      <c r="E29" s="28"/>
      <c r="F29" s="18"/>
      <c r="G29" s="18"/>
      <c r="H29" s="18"/>
      <c r="I29" s="28"/>
      <c r="J29" s="18"/>
      <c r="K29" s="18"/>
      <c r="L29" s="18"/>
      <c r="M29" s="28"/>
    </row>
    <row r="30" spans="1:15" x14ac:dyDescent="0.25">
      <c r="A30" s="9" t="s">
        <v>44</v>
      </c>
      <c r="B30" s="18"/>
      <c r="C30" s="18"/>
      <c r="D30" s="18"/>
      <c r="E30" s="28"/>
      <c r="F30" s="18"/>
      <c r="G30" s="18"/>
      <c r="H30" s="18"/>
      <c r="I30" s="28"/>
      <c r="J30" s="18"/>
      <c r="K30" s="18"/>
      <c r="L30" s="18"/>
      <c r="M30" s="28"/>
    </row>
    <row r="31" spans="1:15" x14ac:dyDescent="0.25">
      <c r="A31" s="10" t="s">
        <v>43</v>
      </c>
      <c r="B31" s="18">
        <v>820</v>
      </c>
      <c r="C31" s="18">
        <v>820</v>
      </c>
      <c r="D31" s="18">
        <v>820</v>
      </c>
      <c r="E31" s="28">
        <f t="shared" si="0"/>
        <v>2460</v>
      </c>
      <c r="F31" s="18">
        <v>820</v>
      </c>
      <c r="G31" s="18">
        <v>820</v>
      </c>
      <c r="H31" s="18">
        <v>820</v>
      </c>
      <c r="I31" s="28">
        <f>SUM(F31:H31)</f>
        <v>2460</v>
      </c>
      <c r="J31" s="18">
        <v>820</v>
      </c>
      <c r="K31" s="18">
        <v>820</v>
      </c>
      <c r="L31" s="18">
        <v>820</v>
      </c>
      <c r="M31" s="28">
        <f t="shared" si="1"/>
        <v>2460</v>
      </c>
    </row>
    <row r="32" spans="1:15" x14ac:dyDescent="0.25">
      <c r="A32" s="6" t="s">
        <v>47</v>
      </c>
      <c r="B32" s="11">
        <f t="shared" ref="B32:H32" si="5">B30-B31</f>
        <v>-820</v>
      </c>
      <c r="C32" s="11">
        <f t="shared" si="5"/>
        <v>-820</v>
      </c>
      <c r="D32" s="11">
        <f t="shared" si="5"/>
        <v>-820</v>
      </c>
      <c r="E32" s="12">
        <f t="shared" si="0"/>
        <v>-2460</v>
      </c>
      <c r="F32" s="11">
        <f t="shared" si="5"/>
        <v>-820</v>
      </c>
      <c r="G32" s="11">
        <f t="shared" si="5"/>
        <v>-820</v>
      </c>
      <c r="H32" s="11">
        <f t="shared" si="5"/>
        <v>-820</v>
      </c>
      <c r="I32" s="12">
        <f>SUM(F32:H32)</f>
        <v>-2460</v>
      </c>
      <c r="J32" s="11">
        <f>J30-J31</f>
        <v>-820</v>
      </c>
      <c r="K32" s="11">
        <f>K30-K31</f>
        <v>-820</v>
      </c>
      <c r="L32" s="11">
        <f>L30-L31</f>
        <v>-820</v>
      </c>
      <c r="M32" s="12">
        <f t="shared" si="1"/>
        <v>-2460</v>
      </c>
    </row>
    <row r="33" spans="1:13" x14ac:dyDescent="0.25">
      <c r="A33" s="10"/>
      <c r="B33" s="18"/>
      <c r="C33" s="18"/>
      <c r="D33" s="18"/>
      <c r="E33" s="28"/>
      <c r="F33" s="18"/>
      <c r="G33" s="18"/>
      <c r="H33" s="18"/>
      <c r="I33" s="28"/>
      <c r="J33" s="18"/>
      <c r="K33" s="18"/>
      <c r="L33" s="18"/>
      <c r="M33" s="28"/>
    </row>
    <row r="34" spans="1:13" x14ac:dyDescent="0.25">
      <c r="A34" s="10" t="s">
        <v>39</v>
      </c>
      <c r="B34" s="18"/>
      <c r="C34" s="18"/>
      <c r="D34" s="18"/>
      <c r="E34" s="28"/>
      <c r="F34" s="18"/>
      <c r="G34" s="18"/>
      <c r="H34" s="18"/>
      <c r="I34" s="28"/>
      <c r="J34" s="18"/>
      <c r="K34" s="18"/>
      <c r="L34" s="18"/>
      <c r="M34" s="28"/>
    </row>
    <row r="35" spans="1:13" x14ac:dyDescent="0.25">
      <c r="A35" s="10" t="s">
        <v>40</v>
      </c>
      <c r="B35" s="18">
        <v>500</v>
      </c>
      <c r="C35" s="18"/>
      <c r="D35" s="18"/>
      <c r="E35" s="28">
        <f t="shared" si="0"/>
        <v>500</v>
      </c>
      <c r="F35" s="18">
        <v>500</v>
      </c>
      <c r="G35" s="18"/>
      <c r="H35" s="18"/>
      <c r="I35" s="28">
        <f>SUM(F35:H35)</f>
        <v>500</v>
      </c>
      <c r="J35" s="18"/>
      <c r="K35" s="18"/>
      <c r="L35" s="18"/>
      <c r="M35" s="28">
        <f t="shared" si="1"/>
        <v>0</v>
      </c>
    </row>
    <row r="36" spans="1:13" x14ac:dyDescent="0.25">
      <c r="A36" s="6" t="s">
        <v>48</v>
      </c>
      <c r="B36" s="11">
        <f t="shared" ref="B36:H36" si="6">B34-B35</f>
        <v>-500</v>
      </c>
      <c r="C36" s="11">
        <f t="shared" si="6"/>
        <v>0</v>
      </c>
      <c r="D36" s="11">
        <f t="shared" si="6"/>
        <v>0</v>
      </c>
      <c r="E36" s="12">
        <f t="shared" si="0"/>
        <v>-500</v>
      </c>
      <c r="F36" s="11">
        <f t="shared" si="6"/>
        <v>-500</v>
      </c>
      <c r="G36" s="11">
        <f t="shared" si="6"/>
        <v>0</v>
      </c>
      <c r="H36" s="11">
        <f t="shared" si="6"/>
        <v>0</v>
      </c>
      <c r="I36" s="12">
        <f>SUM(F36:H36)</f>
        <v>-500</v>
      </c>
      <c r="J36" s="11">
        <f>J34-J35</f>
        <v>0</v>
      </c>
      <c r="K36" s="11">
        <f>K34-K35</f>
        <v>0</v>
      </c>
      <c r="L36" s="11">
        <f>L34-L35</f>
        <v>0</v>
      </c>
      <c r="M36" s="12">
        <f t="shared" si="1"/>
        <v>0</v>
      </c>
    </row>
    <row r="37" spans="1:13" ht="13.8" thickBot="1" x14ac:dyDescent="0.3">
      <c r="A37" s="10"/>
      <c r="B37" s="18"/>
      <c r="C37" s="18"/>
      <c r="D37" s="18"/>
      <c r="E37" s="27"/>
      <c r="F37" s="18"/>
      <c r="G37" s="18"/>
      <c r="H37" s="18"/>
      <c r="I37" s="27"/>
      <c r="J37" s="18"/>
      <c r="K37" s="18"/>
      <c r="L37" s="18"/>
      <c r="M37" s="27"/>
    </row>
    <row r="38" spans="1:13" ht="13.8" thickBot="1" x14ac:dyDescent="0.3">
      <c r="A38" s="5" t="s">
        <v>46</v>
      </c>
      <c r="B38" s="16">
        <f>B6+B10-B14-B28+B32+B36</f>
        <v>75914</v>
      </c>
      <c r="C38" s="16">
        <f>C6+C10-C14-C28+C32+C36</f>
        <v>77486</v>
      </c>
      <c r="D38" s="16">
        <f>D6+D10-D14-D28+D32+D36</f>
        <v>75797</v>
      </c>
      <c r="E38" s="27"/>
      <c r="F38" s="16">
        <f>F6+F10-F14-F28+F32+F36</f>
        <v>70586</v>
      </c>
      <c r="G38" s="16">
        <f>G6+G10-G14-G28+G32+G36</f>
        <v>71394</v>
      </c>
      <c r="H38" s="16">
        <f>H6+H10-H14-H28+H32+H36</f>
        <v>76180</v>
      </c>
      <c r="I38" s="27"/>
      <c r="J38" s="16">
        <f>J6+J10-J14-J28+J32+J36</f>
        <v>73598</v>
      </c>
      <c r="K38" s="16">
        <f>K6+K10-K14-K28+K32+K36</f>
        <v>71097</v>
      </c>
      <c r="L38" s="16">
        <f>L6+L10-L14-L28+L32+L36</f>
        <v>70423</v>
      </c>
      <c r="M38" s="27"/>
    </row>
    <row r="39" spans="1:13" x14ac:dyDescent="0.25">
      <c r="A39" s="7" t="s">
        <v>112</v>
      </c>
      <c r="B39" s="8">
        <f>B10-B14-B28+B32+B36</f>
        <v>-1792</v>
      </c>
      <c r="C39" s="8">
        <f>C10-C14-C28+C32+C36</f>
        <v>1572</v>
      </c>
      <c r="D39" s="8">
        <f>D10-D14-D28+D32+D36</f>
        <v>-1689</v>
      </c>
      <c r="E39" s="27"/>
      <c r="F39" s="8">
        <f>F10-F14-F28+F32+F36</f>
        <v>-1719</v>
      </c>
      <c r="G39" s="8">
        <f>G10-G14-G28+G32+G36</f>
        <v>808</v>
      </c>
      <c r="H39" s="8">
        <f>H10-H14-H28+H32+H36</f>
        <v>4786</v>
      </c>
      <c r="I39" s="27"/>
      <c r="J39" s="8">
        <f>J10-J14-J28+J32+J36</f>
        <v>-2065</v>
      </c>
      <c r="K39" s="8">
        <f>K10-K14-K28+K32+K36</f>
        <v>-2501</v>
      </c>
      <c r="L39" s="8">
        <f>L10-L14-L28+L32+L36</f>
        <v>-674</v>
      </c>
      <c r="M39" s="27"/>
    </row>
  </sheetData>
  <mergeCells count="6">
    <mergeCell ref="A3:M3"/>
    <mergeCell ref="J4:M4"/>
    <mergeCell ref="B4:E4"/>
    <mergeCell ref="F4:I4"/>
    <mergeCell ref="A1:M1"/>
    <mergeCell ref="A2:M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8" sqref="G8"/>
    </sheetView>
  </sheetViews>
  <sheetFormatPr defaultRowHeight="13.2" x14ac:dyDescent="0.25"/>
  <cols>
    <col min="1" max="1" width="31.21875" bestFit="1" customWidth="1"/>
    <col min="2" max="2" width="9.5546875" bestFit="1" customWidth="1"/>
    <col min="3" max="3" width="9.5546875" customWidth="1"/>
    <col min="6" max="6" width="9.88671875" bestFit="1" customWidth="1"/>
    <col min="7" max="7" width="9.88671875" customWidth="1"/>
    <col min="8" max="8" width="9.88671875" bestFit="1" customWidth="1"/>
    <col min="9" max="9" width="9.88671875" customWidth="1"/>
    <col min="10" max="10" width="9.88671875" bestFit="1" customWidth="1"/>
    <col min="11" max="11" width="9.88671875" customWidth="1"/>
    <col min="12" max="12" width="9.88671875" bestFit="1" customWidth="1"/>
    <col min="13" max="13" width="9.88671875" customWidth="1"/>
    <col min="14" max="14" width="9.88671875" bestFit="1" customWidth="1"/>
    <col min="15" max="15" width="9.88671875" customWidth="1"/>
    <col min="16" max="16" width="9.88671875" bestFit="1" customWidth="1"/>
    <col min="17" max="17" width="9.88671875" customWidth="1"/>
    <col min="18" max="18" width="9.88671875" bestFit="1" customWidth="1"/>
    <col min="19" max="19" width="9.88671875" customWidth="1"/>
    <col min="20" max="20" width="9.88671875" bestFit="1" customWidth="1"/>
    <col min="21" max="21" width="9.88671875" customWidth="1"/>
    <col min="22" max="22" width="9.88671875" bestFit="1" customWidth="1"/>
    <col min="23" max="23" width="9.88671875" customWidth="1"/>
    <col min="24" max="24" width="9.88671875" bestFit="1" customWidth="1"/>
    <col min="25" max="25" width="9.88671875" customWidth="1"/>
    <col min="26" max="26" width="9.88671875" bestFit="1" customWidth="1"/>
    <col min="27" max="27" width="9.88671875" customWidth="1"/>
  </cols>
  <sheetData>
    <row r="1" spans="1:27" ht="15.6" x14ac:dyDescent="0.3">
      <c r="A1" s="55" t="s">
        <v>50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7" ht="15.6" x14ac:dyDescent="0.3">
      <c r="A2" s="55" t="s">
        <v>117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7" ht="15.6" x14ac:dyDescent="0.3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spans="1:27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3"/>
      <c r="AA4" s="14"/>
    </row>
    <row r="5" spans="1:27" ht="26.4" x14ac:dyDescent="0.25">
      <c r="A5" s="13"/>
      <c r="B5" s="21" t="s">
        <v>13</v>
      </c>
      <c r="C5" s="46" t="s">
        <v>116</v>
      </c>
      <c r="D5" s="21" t="s">
        <v>14</v>
      </c>
      <c r="E5" s="46" t="s">
        <v>118</v>
      </c>
      <c r="F5" s="21" t="s">
        <v>15</v>
      </c>
      <c r="G5" s="46" t="s">
        <v>120</v>
      </c>
      <c r="H5" s="21" t="s">
        <v>16</v>
      </c>
      <c r="I5" s="46" t="s">
        <v>121</v>
      </c>
      <c r="J5" s="21" t="s">
        <v>17</v>
      </c>
      <c r="K5" s="46" t="s">
        <v>123</v>
      </c>
      <c r="L5" s="21" t="s">
        <v>6</v>
      </c>
      <c r="M5" s="46" t="s">
        <v>124</v>
      </c>
      <c r="N5" s="21" t="s">
        <v>7</v>
      </c>
      <c r="O5" s="46" t="s">
        <v>125</v>
      </c>
      <c r="P5" s="21" t="s">
        <v>8</v>
      </c>
      <c r="Q5" s="46" t="s">
        <v>126</v>
      </c>
      <c r="R5" s="21" t="s">
        <v>9</v>
      </c>
      <c r="S5" s="46" t="s">
        <v>127</v>
      </c>
      <c r="T5" s="21" t="s">
        <v>10</v>
      </c>
      <c r="U5" s="46" t="s">
        <v>128</v>
      </c>
      <c r="V5" s="21" t="s">
        <v>11</v>
      </c>
      <c r="W5" s="46" t="s">
        <v>129</v>
      </c>
      <c r="X5" s="21" t="s">
        <v>12</v>
      </c>
      <c r="Y5" s="46" t="s">
        <v>130</v>
      </c>
      <c r="Z5" s="21" t="s">
        <v>113</v>
      </c>
      <c r="AA5" s="46" t="s">
        <v>122</v>
      </c>
    </row>
    <row r="6" spans="1:27" x14ac:dyDescent="0.25">
      <c r="A6" s="10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3"/>
      <c r="AA6" s="18"/>
    </row>
    <row r="7" spans="1:27" x14ac:dyDescent="0.25">
      <c r="A7" s="10" t="s">
        <v>49</v>
      </c>
      <c r="B7" s="19">
        <v>45950</v>
      </c>
      <c r="C7" s="19"/>
      <c r="D7" s="19">
        <v>58320</v>
      </c>
      <c r="E7" s="19"/>
      <c r="F7" s="19">
        <v>62540</v>
      </c>
      <c r="G7" s="19"/>
      <c r="H7" s="19">
        <v>57390</v>
      </c>
      <c r="I7" s="19"/>
      <c r="J7" s="19">
        <v>54600</v>
      </c>
      <c r="K7" s="19"/>
      <c r="L7" s="19">
        <v>55120</v>
      </c>
      <c r="M7" s="19"/>
      <c r="N7" s="19">
        <v>52260</v>
      </c>
      <c r="O7" s="19"/>
      <c r="P7" s="19">
        <v>58640</v>
      </c>
      <c r="Q7" s="19"/>
      <c r="R7" s="19">
        <v>62220</v>
      </c>
      <c r="S7" s="19"/>
      <c r="T7" s="19">
        <v>71640</v>
      </c>
      <c r="U7" s="19"/>
      <c r="V7" s="19">
        <v>75220</v>
      </c>
      <c r="W7" s="19"/>
      <c r="X7" s="19">
        <v>78460</v>
      </c>
      <c r="Y7" s="19"/>
      <c r="Z7" s="3">
        <f>SUM(B7:X7)</f>
        <v>732360</v>
      </c>
      <c r="AA7" s="19"/>
    </row>
    <row r="8" spans="1:27" x14ac:dyDescent="0.25">
      <c r="A8" s="10" t="s">
        <v>55</v>
      </c>
      <c r="B8" s="19">
        <v>1240</v>
      </c>
      <c r="C8" s="45">
        <f>B8/$B$7</f>
        <v>2.6985854189336234E-2</v>
      </c>
      <c r="D8" s="19">
        <v>820</v>
      </c>
      <c r="E8" s="45">
        <f>D8/$D$7</f>
        <v>1.4060356652949246E-2</v>
      </c>
      <c r="F8" s="19">
        <v>960</v>
      </c>
      <c r="G8" s="45">
        <f>F8/$F$7</f>
        <v>1.5350175887432043E-2</v>
      </c>
      <c r="H8" s="19">
        <v>670</v>
      </c>
      <c r="I8" s="45">
        <f>H8/$H$7</f>
        <v>1.1674507753964105E-2</v>
      </c>
      <c r="J8" s="19">
        <v>780</v>
      </c>
      <c r="K8" s="45">
        <f>J8/$J$7</f>
        <v>1.4285714285714285E-2</v>
      </c>
      <c r="L8" s="19">
        <v>590</v>
      </c>
      <c r="M8" s="45">
        <f>L8/$L$7</f>
        <v>1.0703918722786648E-2</v>
      </c>
      <c r="N8" s="19">
        <v>760</v>
      </c>
      <c r="O8" s="45">
        <f>N8/$N$7</f>
        <v>1.454267125908917E-2</v>
      </c>
      <c r="P8" s="19">
        <v>830</v>
      </c>
      <c r="Q8" s="45">
        <f>P8/$P$7</f>
        <v>1.4154160982264666E-2</v>
      </c>
      <c r="R8" s="19">
        <v>620</v>
      </c>
      <c r="S8" s="45">
        <f>R8/$R$7</f>
        <v>9.9646415943426547E-3</v>
      </c>
      <c r="T8" s="19">
        <v>570</v>
      </c>
      <c r="U8" s="45">
        <f>T8/$T$7</f>
        <v>7.9564489112227809E-3</v>
      </c>
      <c r="V8" s="19">
        <v>920</v>
      </c>
      <c r="W8" s="45">
        <f>V8/$V$7</f>
        <v>1.2230789683594789E-2</v>
      </c>
      <c r="X8" s="19">
        <v>1190</v>
      </c>
      <c r="Y8" s="45">
        <f>X8/$X$7</f>
        <v>1.5166964058118787E-2</v>
      </c>
      <c r="Z8" s="3">
        <f>SUM(B8:X8)</f>
        <v>9950.151909239923</v>
      </c>
      <c r="AA8" s="45">
        <f>Z8/$Z$7</f>
        <v>1.3586421854333829E-2</v>
      </c>
    </row>
    <row r="9" spans="1:27" x14ac:dyDescent="0.25">
      <c r="A9" s="47" t="s">
        <v>51</v>
      </c>
      <c r="B9" s="48">
        <f>B7-B8</f>
        <v>44710</v>
      </c>
      <c r="C9" s="49">
        <f>B9/$B$7</f>
        <v>0.97301414581066381</v>
      </c>
      <c r="D9" s="48">
        <f t="shared" ref="D9:X9" si="0">D7-D8</f>
        <v>57500</v>
      </c>
      <c r="E9" s="49">
        <f t="shared" ref="E9:E28" si="1">D9/$D$7</f>
        <v>0.98593964334705075</v>
      </c>
      <c r="F9" s="48">
        <f t="shared" si="0"/>
        <v>61580</v>
      </c>
      <c r="G9" s="49">
        <f t="shared" ref="G9:G28" si="2">F9/$F$7</f>
        <v>0.98464982411256796</v>
      </c>
      <c r="H9" s="48">
        <f t="shared" si="0"/>
        <v>56720</v>
      </c>
      <c r="I9" s="49">
        <f t="shared" ref="I9:I28" si="3">H9/$H$7</f>
        <v>0.98832549224603594</v>
      </c>
      <c r="J9" s="48">
        <f t="shared" si="0"/>
        <v>53820</v>
      </c>
      <c r="K9" s="49">
        <f t="shared" ref="K9:K28" si="4">J9/$J$7</f>
        <v>0.98571428571428577</v>
      </c>
      <c r="L9" s="48">
        <f t="shared" si="0"/>
        <v>54530</v>
      </c>
      <c r="M9" s="49">
        <f t="shared" ref="M9:M28" si="5">L9/$L$7</f>
        <v>0.98929608127721336</v>
      </c>
      <c r="N9" s="48">
        <f t="shared" si="0"/>
        <v>51500</v>
      </c>
      <c r="O9" s="49">
        <f t="shared" ref="O9:O28" si="6">N9/$N$7</f>
        <v>0.98545732874091085</v>
      </c>
      <c r="P9" s="48">
        <f t="shared" si="0"/>
        <v>57810</v>
      </c>
      <c r="Q9" s="49">
        <f t="shared" ref="Q9:Q28" si="7">P9/$P$7</f>
        <v>0.98584583901773537</v>
      </c>
      <c r="R9" s="48">
        <f t="shared" si="0"/>
        <v>61600</v>
      </c>
      <c r="S9" s="49">
        <f t="shared" ref="S9:S28" si="8">R9/$R$7</f>
        <v>0.99003535840565737</v>
      </c>
      <c r="T9" s="48">
        <f t="shared" si="0"/>
        <v>71070</v>
      </c>
      <c r="U9" s="49">
        <f t="shared" ref="U9:U28" si="9">T9/$T$7</f>
        <v>0.99204355108877718</v>
      </c>
      <c r="V9" s="48">
        <f t="shared" si="0"/>
        <v>74300</v>
      </c>
      <c r="W9" s="49">
        <f t="shared" ref="W9:W28" si="10">V9/$V$7</f>
        <v>0.98776921031640519</v>
      </c>
      <c r="X9" s="48">
        <f t="shared" si="0"/>
        <v>77270</v>
      </c>
      <c r="Y9" s="49">
        <f t="shared" ref="Y9:Y28" si="11">X9/$X$7</f>
        <v>0.98483303594188121</v>
      </c>
      <c r="Z9" s="50">
        <f>SUM(B9:X9)</f>
        <v>722420.84809076006</v>
      </c>
      <c r="AA9" s="49">
        <f t="shared" ref="AA9:AA28" si="12">Z9/$Z$7</f>
        <v>0.98642859808121697</v>
      </c>
    </row>
    <row r="10" spans="1:27" x14ac:dyDescent="0.25">
      <c r="A10" s="10"/>
      <c r="B10" s="18"/>
      <c r="C10" s="45"/>
      <c r="D10" s="18"/>
      <c r="E10" s="45"/>
      <c r="F10" s="18"/>
      <c r="G10" s="45">
        <f t="shared" si="2"/>
        <v>0</v>
      </c>
      <c r="H10" s="18"/>
      <c r="I10" s="45">
        <f t="shared" si="3"/>
        <v>0</v>
      </c>
      <c r="J10" s="18"/>
      <c r="K10" s="45">
        <f t="shared" si="4"/>
        <v>0</v>
      </c>
      <c r="L10" s="18"/>
      <c r="M10" s="45">
        <f t="shared" si="5"/>
        <v>0</v>
      </c>
      <c r="N10" s="18"/>
      <c r="O10" s="45">
        <f t="shared" si="6"/>
        <v>0</v>
      </c>
      <c r="P10" s="18"/>
      <c r="Q10" s="45">
        <f t="shared" si="7"/>
        <v>0</v>
      </c>
      <c r="R10" s="18"/>
      <c r="S10" s="45">
        <f t="shared" si="8"/>
        <v>0</v>
      </c>
      <c r="T10" s="18"/>
      <c r="U10" s="45">
        <f t="shared" si="9"/>
        <v>0</v>
      </c>
      <c r="V10" s="18"/>
      <c r="W10" s="45">
        <f t="shared" si="10"/>
        <v>0</v>
      </c>
      <c r="X10" s="18"/>
      <c r="Y10" s="45">
        <f t="shared" si="11"/>
        <v>0</v>
      </c>
      <c r="Z10" s="3"/>
      <c r="AA10" s="45">
        <f t="shared" si="12"/>
        <v>0</v>
      </c>
    </row>
    <row r="11" spans="1:27" x14ac:dyDescent="0.25">
      <c r="A11" s="10" t="s">
        <v>42</v>
      </c>
      <c r="B11" s="18">
        <v>16223</v>
      </c>
      <c r="C11" s="45">
        <f>B11/$B$7</f>
        <v>0.35305767138193689</v>
      </c>
      <c r="D11" s="18">
        <v>12240</v>
      </c>
      <c r="E11" s="45">
        <f t="shared" si="1"/>
        <v>0.20987654320987653</v>
      </c>
      <c r="F11" s="18">
        <v>17260</v>
      </c>
      <c r="G11" s="45">
        <f t="shared" si="2"/>
        <v>0.27598337064278861</v>
      </c>
      <c r="H11" s="18">
        <v>14290</v>
      </c>
      <c r="I11" s="45">
        <f t="shared" si="3"/>
        <v>0.24899808328977174</v>
      </c>
      <c r="J11" s="18">
        <v>10590</v>
      </c>
      <c r="K11" s="45">
        <f t="shared" si="4"/>
        <v>0.19395604395604396</v>
      </c>
      <c r="L11" s="18">
        <v>13220</v>
      </c>
      <c r="M11" s="45">
        <f t="shared" si="5"/>
        <v>0.23984034833091436</v>
      </c>
      <c r="N11" s="18">
        <v>15590</v>
      </c>
      <c r="O11" s="45">
        <f t="shared" si="6"/>
        <v>0.29831611174894757</v>
      </c>
      <c r="P11" s="18">
        <v>18270</v>
      </c>
      <c r="Q11" s="45">
        <f t="shared" si="7"/>
        <v>0.31156207366984995</v>
      </c>
      <c r="R11" s="18">
        <v>21520</v>
      </c>
      <c r="S11" s="45">
        <f t="shared" si="8"/>
        <v>0.34586949533911926</v>
      </c>
      <c r="T11" s="18">
        <v>25340</v>
      </c>
      <c r="U11" s="45">
        <f t="shared" si="9"/>
        <v>0.35371300949190398</v>
      </c>
      <c r="V11" s="18">
        <v>20530</v>
      </c>
      <c r="W11" s="45">
        <f t="shared" si="10"/>
        <v>0.27293273065674023</v>
      </c>
      <c r="X11" s="18">
        <v>18990</v>
      </c>
      <c r="Y11" s="45">
        <f t="shared" si="11"/>
        <v>0.24203415753250063</v>
      </c>
      <c r="Z11" s="3">
        <f>SUM(B11:X11)</f>
        <v>204066.10410548167</v>
      </c>
      <c r="AA11" s="45">
        <f t="shared" si="12"/>
        <v>0.27864179379742432</v>
      </c>
    </row>
    <row r="12" spans="1:27" x14ac:dyDescent="0.25">
      <c r="A12" s="10" t="s">
        <v>56</v>
      </c>
      <c r="B12" s="18">
        <v>441</v>
      </c>
      <c r="C12" s="45">
        <f>B12/$B$7</f>
        <v>9.5973884657236126E-3</v>
      </c>
      <c r="D12" s="18">
        <v>326</v>
      </c>
      <c r="E12" s="45">
        <f t="shared" si="1"/>
        <v>5.5898491083676265E-3</v>
      </c>
      <c r="F12" s="18">
        <v>526</v>
      </c>
      <c r="G12" s="45">
        <f t="shared" si="2"/>
        <v>8.4106172049888076E-3</v>
      </c>
      <c r="H12" s="18">
        <v>248</v>
      </c>
      <c r="I12" s="45">
        <f t="shared" si="3"/>
        <v>4.3213103328105943E-3</v>
      </c>
      <c r="J12" s="18">
        <v>620</v>
      </c>
      <c r="K12" s="45">
        <f t="shared" si="4"/>
        <v>1.1355311355311355E-2</v>
      </c>
      <c r="L12" s="18">
        <v>360</v>
      </c>
      <c r="M12" s="45">
        <f t="shared" si="5"/>
        <v>6.5312046444121917E-3</v>
      </c>
      <c r="N12" s="18">
        <v>422</v>
      </c>
      <c r="O12" s="45">
        <f t="shared" si="6"/>
        <v>8.0750095675468803E-3</v>
      </c>
      <c r="P12" s="18">
        <v>556</v>
      </c>
      <c r="Q12" s="45">
        <f t="shared" si="7"/>
        <v>9.481582537517054E-3</v>
      </c>
      <c r="R12" s="18">
        <v>540</v>
      </c>
      <c r="S12" s="45">
        <f t="shared" si="8"/>
        <v>8.6788813886210219E-3</v>
      </c>
      <c r="T12" s="18">
        <v>764</v>
      </c>
      <c r="U12" s="45">
        <f t="shared" si="9"/>
        <v>1.0664433277498605E-2</v>
      </c>
      <c r="V12" s="18">
        <v>671</v>
      </c>
      <c r="W12" s="45">
        <f t="shared" si="10"/>
        <v>8.9204998670566332E-3</v>
      </c>
      <c r="X12" s="18">
        <v>483</v>
      </c>
      <c r="Y12" s="45">
        <f t="shared" si="11"/>
        <v>6.1560030588835076E-3</v>
      </c>
      <c r="Z12" s="3">
        <f>SUM(B12:X12)</f>
        <v>5957.0916260877493</v>
      </c>
      <c r="AA12" s="45">
        <f t="shared" si="12"/>
        <v>8.1341029358344922E-3</v>
      </c>
    </row>
    <row r="13" spans="1:27" x14ac:dyDescent="0.25">
      <c r="A13" s="47" t="s">
        <v>57</v>
      </c>
      <c r="B13" s="48">
        <f>B11-B12</f>
        <v>15782</v>
      </c>
      <c r="C13" s="49">
        <f>B13/$B$7</f>
        <v>0.34346028291621328</v>
      </c>
      <c r="D13" s="48">
        <f t="shared" ref="D13:X13" si="13">D11-D12</f>
        <v>11914</v>
      </c>
      <c r="E13" s="49">
        <f t="shared" si="1"/>
        <v>0.2042866941015089</v>
      </c>
      <c r="F13" s="48">
        <f t="shared" si="13"/>
        <v>16734</v>
      </c>
      <c r="G13" s="49">
        <f t="shared" si="2"/>
        <v>0.26757275343779979</v>
      </c>
      <c r="H13" s="48">
        <f t="shared" si="13"/>
        <v>14042</v>
      </c>
      <c r="I13" s="49">
        <f t="shared" si="3"/>
        <v>0.24467677295696114</v>
      </c>
      <c r="J13" s="48">
        <f t="shared" si="13"/>
        <v>9970</v>
      </c>
      <c r="K13" s="49">
        <f t="shared" si="4"/>
        <v>0.18260073260073259</v>
      </c>
      <c r="L13" s="48">
        <f t="shared" si="13"/>
        <v>12860</v>
      </c>
      <c r="M13" s="49">
        <f t="shared" si="5"/>
        <v>0.23330914368650219</v>
      </c>
      <c r="N13" s="48">
        <f t="shared" si="13"/>
        <v>15168</v>
      </c>
      <c r="O13" s="49">
        <f t="shared" si="6"/>
        <v>0.2902411021814007</v>
      </c>
      <c r="P13" s="48">
        <f t="shared" si="13"/>
        <v>17714</v>
      </c>
      <c r="Q13" s="49">
        <f t="shared" si="7"/>
        <v>0.30208049113233287</v>
      </c>
      <c r="R13" s="48">
        <f t="shared" si="13"/>
        <v>20980</v>
      </c>
      <c r="S13" s="49">
        <f t="shared" si="8"/>
        <v>0.33719061395049821</v>
      </c>
      <c r="T13" s="48">
        <f t="shared" si="13"/>
        <v>24576</v>
      </c>
      <c r="U13" s="49">
        <f t="shared" si="9"/>
        <v>0.34304857621440538</v>
      </c>
      <c r="V13" s="48">
        <f t="shared" si="13"/>
        <v>19859</v>
      </c>
      <c r="W13" s="49">
        <f t="shared" si="10"/>
        <v>0.26401223078968361</v>
      </c>
      <c r="X13" s="48">
        <f t="shared" si="13"/>
        <v>18507</v>
      </c>
      <c r="Y13" s="49">
        <f t="shared" si="11"/>
        <v>0.23587815447361712</v>
      </c>
      <c r="Z13" s="50">
        <f>SUM(B13:X13)</f>
        <v>198109.01247939395</v>
      </c>
      <c r="AA13" s="49">
        <f t="shared" si="12"/>
        <v>0.27050769086158988</v>
      </c>
    </row>
    <row r="14" spans="1:27" x14ac:dyDescent="0.25">
      <c r="A14" s="13"/>
      <c r="B14" s="18"/>
      <c r="C14" s="45"/>
      <c r="D14" s="18"/>
      <c r="E14" s="45"/>
      <c r="F14" s="18"/>
      <c r="G14" s="45">
        <f t="shared" si="2"/>
        <v>0</v>
      </c>
      <c r="H14" s="18"/>
      <c r="I14" s="45">
        <f t="shared" si="3"/>
        <v>0</v>
      </c>
      <c r="J14" s="18"/>
      <c r="K14" s="45">
        <f t="shared" si="4"/>
        <v>0</v>
      </c>
      <c r="L14" s="18"/>
      <c r="M14" s="45">
        <f t="shared" si="5"/>
        <v>0</v>
      </c>
      <c r="N14" s="18"/>
      <c r="O14" s="45">
        <f t="shared" si="6"/>
        <v>0</v>
      </c>
      <c r="P14" s="18"/>
      <c r="Q14" s="45">
        <f t="shared" si="7"/>
        <v>0</v>
      </c>
      <c r="R14" s="18"/>
      <c r="S14" s="45">
        <f t="shared" si="8"/>
        <v>0</v>
      </c>
      <c r="T14" s="18"/>
      <c r="U14" s="45">
        <f t="shared" si="9"/>
        <v>0</v>
      </c>
      <c r="V14" s="18"/>
      <c r="W14" s="45">
        <f t="shared" si="10"/>
        <v>0</v>
      </c>
      <c r="X14" s="18"/>
      <c r="Y14" s="45">
        <f t="shared" si="11"/>
        <v>0</v>
      </c>
      <c r="Z14" s="3"/>
      <c r="AA14" s="45">
        <f t="shared" si="12"/>
        <v>0</v>
      </c>
    </row>
    <row r="15" spans="1:27" x14ac:dyDescent="0.25">
      <c r="A15" s="13" t="s">
        <v>0</v>
      </c>
      <c r="B15" s="18">
        <v>199</v>
      </c>
      <c r="C15" s="45">
        <f t="shared" ref="C15:C28" si="14">B15/$B$7</f>
        <v>4.3307943416757344E-3</v>
      </c>
      <c r="D15" s="18"/>
      <c r="E15" s="45">
        <f t="shared" si="1"/>
        <v>0</v>
      </c>
      <c r="F15" s="18">
        <v>670</v>
      </c>
      <c r="G15" s="45">
        <f t="shared" si="2"/>
        <v>1.0713143588103614E-2</v>
      </c>
      <c r="H15" s="18"/>
      <c r="I15" s="45">
        <f t="shared" si="3"/>
        <v>0</v>
      </c>
      <c r="J15" s="18"/>
      <c r="K15" s="45">
        <f t="shared" si="4"/>
        <v>0</v>
      </c>
      <c r="L15" s="18">
        <v>340</v>
      </c>
      <c r="M15" s="45">
        <f t="shared" si="5"/>
        <v>6.1683599419448476E-3</v>
      </c>
      <c r="N15" s="18"/>
      <c r="O15" s="45">
        <f t="shared" si="6"/>
        <v>0</v>
      </c>
      <c r="P15" s="18"/>
      <c r="Q15" s="45">
        <f t="shared" si="7"/>
        <v>0</v>
      </c>
      <c r="R15" s="18">
        <v>220</v>
      </c>
      <c r="S15" s="45">
        <f t="shared" si="8"/>
        <v>3.5358405657344907E-3</v>
      </c>
      <c r="T15" s="18"/>
      <c r="U15" s="45">
        <f t="shared" si="9"/>
        <v>0</v>
      </c>
      <c r="V15" s="18">
        <v>760</v>
      </c>
      <c r="W15" s="45">
        <f t="shared" si="10"/>
        <v>1.0103695825578303E-2</v>
      </c>
      <c r="X15" s="18"/>
      <c r="Y15" s="45">
        <f t="shared" si="11"/>
        <v>0</v>
      </c>
      <c r="Z15" s="3">
        <f t="shared" ref="Z15:Z28" si="15">SUM(B15:X15)</f>
        <v>2189.034851834263</v>
      </c>
      <c r="AA15" s="45">
        <f t="shared" si="12"/>
        <v>2.9890147630048922E-3</v>
      </c>
    </row>
    <row r="16" spans="1:27" x14ac:dyDescent="0.25">
      <c r="A16" s="13" t="s">
        <v>19</v>
      </c>
      <c r="B16" s="18">
        <v>25</v>
      </c>
      <c r="C16" s="45">
        <f t="shared" si="14"/>
        <v>5.4406964091403701E-4</v>
      </c>
      <c r="D16" s="18">
        <v>25</v>
      </c>
      <c r="E16" s="45">
        <f t="shared" si="1"/>
        <v>4.2866941015089161E-4</v>
      </c>
      <c r="F16" s="18">
        <v>25</v>
      </c>
      <c r="G16" s="45">
        <f t="shared" si="2"/>
        <v>3.9974416373520947E-4</v>
      </c>
      <c r="H16" s="18">
        <v>25</v>
      </c>
      <c r="I16" s="45">
        <f t="shared" si="3"/>
        <v>4.3561596096880988E-4</v>
      </c>
      <c r="J16" s="18">
        <v>25</v>
      </c>
      <c r="K16" s="45">
        <f t="shared" si="4"/>
        <v>4.5787545787545788E-4</v>
      </c>
      <c r="L16" s="18">
        <v>25</v>
      </c>
      <c r="M16" s="45">
        <f t="shared" si="5"/>
        <v>4.5355587808417998E-4</v>
      </c>
      <c r="N16" s="18">
        <v>25</v>
      </c>
      <c r="O16" s="45">
        <f t="shared" si="6"/>
        <v>4.7837734404898585E-4</v>
      </c>
      <c r="P16" s="18">
        <v>25</v>
      </c>
      <c r="Q16" s="45">
        <f t="shared" si="7"/>
        <v>4.2633015006821284E-4</v>
      </c>
      <c r="R16" s="18">
        <v>25</v>
      </c>
      <c r="S16" s="45">
        <f t="shared" si="8"/>
        <v>4.0180006428801031E-4</v>
      </c>
      <c r="T16" s="18">
        <v>25</v>
      </c>
      <c r="U16" s="45">
        <f t="shared" si="9"/>
        <v>3.4896705750977108E-4</v>
      </c>
      <c r="V16" s="18">
        <v>25</v>
      </c>
      <c r="W16" s="45">
        <f t="shared" si="10"/>
        <v>3.3235841531507578E-4</v>
      </c>
      <c r="X16" s="18">
        <v>25</v>
      </c>
      <c r="Y16" s="45">
        <f t="shared" si="11"/>
        <v>3.1863369869997453E-4</v>
      </c>
      <c r="Z16" s="3">
        <f t="shared" si="15"/>
        <v>300.00470736354299</v>
      </c>
      <c r="AA16" s="45">
        <f t="shared" si="12"/>
        <v>4.0964103359487545E-4</v>
      </c>
    </row>
    <row r="17" spans="1:28" x14ac:dyDescent="0.25">
      <c r="A17" s="13" t="s">
        <v>30</v>
      </c>
      <c r="B17" s="18">
        <v>99</v>
      </c>
      <c r="C17" s="45">
        <f t="shared" si="14"/>
        <v>2.1545157780195863E-3</v>
      </c>
      <c r="D17" s="18">
        <v>99</v>
      </c>
      <c r="E17" s="45">
        <f t="shared" si="1"/>
        <v>1.6975308641975309E-3</v>
      </c>
      <c r="F17" s="18">
        <v>99</v>
      </c>
      <c r="G17" s="45">
        <f t="shared" si="2"/>
        <v>1.5829868883914294E-3</v>
      </c>
      <c r="H17" s="18">
        <v>99</v>
      </c>
      <c r="I17" s="45">
        <f t="shared" si="3"/>
        <v>1.7250392054364871E-3</v>
      </c>
      <c r="J17" s="18">
        <v>99</v>
      </c>
      <c r="K17" s="45">
        <f t="shared" si="4"/>
        <v>1.8131868131868133E-3</v>
      </c>
      <c r="L17" s="18">
        <v>99</v>
      </c>
      <c r="M17" s="45">
        <f t="shared" si="5"/>
        <v>1.7960812772133527E-3</v>
      </c>
      <c r="N17" s="18">
        <v>99</v>
      </c>
      <c r="O17" s="45">
        <f t="shared" si="6"/>
        <v>1.8943742824339839E-3</v>
      </c>
      <c r="P17" s="18">
        <v>99</v>
      </c>
      <c r="Q17" s="45">
        <f t="shared" si="7"/>
        <v>1.6882673942701229E-3</v>
      </c>
      <c r="R17" s="18">
        <v>99</v>
      </c>
      <c r="S17" s="45">
        <f t="shared" si="8"/>
        <v>1.5911282545805208E-3</v>
      </c>
      <c r="T17" s="18">
        <v>99</v>
      </c>
      <c r="U17" s="45">
        <f t="shared" si="9"/>
        <v>1.3819095477386936E-3</v>
      </c>
      <c r="V17" s="18">
        <v>99</v>
      </c>
      <c r="W17" s="45">
        <f t="shared" si="10"/>
        <v>1.3161393246477E-3</v>
      </c>
      <c r="X17" s="18">
        <v>99</v>
      </c>
      <c r="Y17" s="45">
        <f t="shared" si="11"/>
        <v>1.2617894468518992E-3</v>
      </c>
      <c r="Z17" s="3">
        <f t="shared" si="15"/>
        <v>1188.0186411596303</v>
      </c>
      <c r="AA17" s="45">
        <f t="shared" si="12"/>
        <v>1.6221784930357068E-3</v>
      </c>
    </row>
    <row r="18" spans="1:28" x14ac:dyDescent="0.25">
      <c r="A18" s="13" t="s">
        <v>20</v>
      </c>
      <c r="B18" s="18">
        <v>220</v>
      </c>
      <c r="C18" s="45">
        <f t="shared" si="14"/>
        <v>4.7878128400435259E-3</v>
      </c>
      <c r="D18" s="18">
        <v>220</v>
      </c>
      <c r="E18" s="45">
        <f t="shared" si="1"/>
        <v>3.7722908093278463E-3</v>
      </c>
      <c r="F18" s="18">
        <v>220</v>
      </c>
      <c r="G18" s="45">
        <f t="shared" si="2"/>
        <v>3.5177486408698431E-3</v>
      </c>
      <c r="H18" s="18">
        <v>220</v>
      </c>
      <c r="I18" s="45">
        <f t="shared" si="3"/>
        <v>3.8334204565255272E-3</v>
      </c>
      <c r="J18" s="18">
        <v>220</v>
      </c>
      <c r="K18" s="45">
        <f t="shared" si="4"/>
        <v>4.0293040293040297E-3</v>
      </c>
      <c r="L18" s="18">
        <v>220</v>
      </c>
      <c r="M18" s="45">
        <f t="shared" si="5"/>
        <v>3.9912917271407835E-3</v>
      </c>
      <c r="N18" s="18">
        <v>220</v>
      </c>
      <c r="O18" s="45">
        <f t="shared" si="6"/>
        <v>4.2097206276310757E-3</v>
      </c>
      <c r="P18" s="18">
        <v>220</v>
      </c>
      <c r="Q18" s="45">
        <f t="shared" si="7"/>
        <v>3.751705320600273E-3</v>
      </c>
      <c r="R18" s="18">
        <v>220</v>
      </c>
      <c r="S18" s="45">
        <f t="shared" si="8"/>
        <v>3.5358405657344907E-3</v>
      </c>
      <c r="T18" s="18">
        <v>220</v>
      </c>
      <c r="U18" s="45">
        <f t="shared" si="9"/>
        <v>3.0709101060859855E-3</v>
      </c>
      <c r="V18" s="18">
        <v>220</v>
      </c>
      <c r="W18" s="45">
        <f t="shared" si="10"/>
        <v>2.9247540547726668E-3</v>
      </c>
      <c r="X18" s="18">
        <v>220</v>
      </c>
      <c r="Y18" s="45">
        <f t="shared" si="11"/>
        <v>2.8039765485597759E-3</v>
      </c>
      <c r="Z18" s="3">
        <f t="shared" si="15"/>
        <v>2640.041424799178</v>
      </c>
      <c r="AA18" s="45">
        <f t="shared" si="12"/>
        <v>3.6048410956349038E-3</v>
      </c>
    </row>
    <row r="19" spans="1:28" x14ac:dyDescent="0.25">
      <c r="A19" s="13" t="s">
        <v>1</v>
      </c>
      <c r="B19" s="18">
        <v>350</v>
      </c>
      <c r="C19" s="45">
        <f t="shared" si="14"/>
        <v>7.6169749727965181E-3</v>
      </c>
      <c r="D19" s="18">
        <v>150</v>
      </c>
      <c r="E19" s="45">
        <f t="shared" si="1"/>
        <v>2.5720164609053498E-3</v>
      </c>
      <c r="F19" s="18">
        <v>150</v>
      </c>
      <c r="G19" s="45">
        <f t="shared" si="2"/>
        <v>2.3984649824112568E-3</v>
      </c>
      <c r="H19" s="18">
        <v>600</v>
      </c>
      <c r="I19" s="45">
        <f t="shared" si="3"/>
        <v>1.0454783063251438E-2</v>
      </c>
      <c r="J19" s="18"/>
      <c r="K19" s="45">
        <f t="shared" si="4"/>
        <v>0</v>
      </c>
      <c r="L19" s="18"/>
      <c r="M19" s="45">
        <f t="shared" si="5"/>
        <v>0</v>
      </c>
      <c r="N19" s="18">
        <v>350</v>
      </c>
      <c r="O19" s="45">
        <f t="shared" si="6"/>
        <v>6.697282816685802E-3</v>
      </c>
      <c r="P19" s="18">
        <v>150</v>
      </c>
      <c r="Q19" s="45">
        <f t="shared" si="7"/>
        <v>2.5579809004092771E-3</v>
      </c>
      <c r="R19" s="18"/>
      <c r="S19" s="45">
        <f t="shared" si="8"/>
        <v>0</v>
      </c>
      <c r="T19" s="18"/>
      <c r="U19" s="45">
        <f t="shared" si="9"/>
        <v>0</v>
      </c>
      <c r="V19" s="18">
        <v>225</v>
      </c>
      <c r="W19" s="45">
        <f t="shared" si="10"/>
        <v>2.991225737835682E-3</v>
      </c>
      <c r="X19" s="18"/>
      <c r="Y19" s="45">
        <f t="shared" si="11"/>
        <v>0</v>
      </c>
      <c r="Z19" s="3">
        <f t="shared" si="15"/>
        <v>1975.0352887289346</v>
      </c>
      <c r="AA19" s="45">
        <f t="shared" si="12"/>
        <v>2.696809340664338E-3</v>
      </c>
    </row>
    <row r="20" spans="1:28" x14ac:dyDescent="0.25">
      <c r="A20" s="13" t="s">
        <v>33</v>
      </c>
      <c r="B20" s="18">
        <v>124</v>
      </c>
      <c r="C20" s="45">
        <f t="shared" si="14"/>
        <v>2.6985854189336233E-3</v>
      </c>
      <c r="D20" s="18"/>
      <c r="E20" s="45">
        <f t="shared" si="1"/>
        <v>0</v>
      </c>
      <c r="F20" s="18"/>
      <c r="G20" s="45">
        <f t="shared" si="2"/>
        <v>0</v>
      </c>
      <c r="H20" s="18"/>
      <c r="I20" s="45">
        <f t="shared" si="3"/>
        <v>0</v>
      </c>
      <c r="J20" s="18">
        <v>620</v>
      </c>
      <c r="K20" s="45">
        <f t="shared" si="4"/>
        <v>1.1355311355311355E-2</v>
      </c>
      <c r="L20" s="18"/>
      <c r="M20" s="45">
        <f t="shared" si="5"/>
        <v>0</v>
      </c>
      <c r="N20" s="18"/>
      <c r="O20" s="45">
        <f t="shared" si="6"/>
        <v>0</v>
      </c>
      <c r="P20" s="18"/>
      <c r="Q20" s="45">
        <f t="shared" si="7"/>
        <v>0</v>
      </c>
      <c r="R20" s="18"/>
      <c r="S20" s="45">
        <f t="shared" si="8"/>
        <v>0</v>
      </c>
      <c r="T20" s="18"/>
      <c r="U20" s="45">
        <f t="shared" si="9"/>
        <v>0</v>
      </c>
      <c r="V20" s="18"/>
      <c r="W20" s="45">
        <f t="shared" si="10"/>
        <v>0</v>
      </c>
      <c r="X20" s="18"/>
      <c r="Y20" s="45">
        <f t="shared" si="11"/>
        <v>0</v>
      </c>
      <c r="Z20" s="3">
        <f t="shared" si="15"/>
        <v>744.01405389677416</v>
      </c>
      <c r="AA20" s="45">
        <f t="shared" si="12"/>
        <v>1.0159130125850322E-3</v>
      </c>
    </row>
    <row r="21" spans="1:28" x14ac:dyDescent="0.25">
      <c r="A21" s="13" t="s">
        <v>32</v>
      </c>
      <c r="B21" s="18">
        <v>22460</v>
      </c>
      <c r="C21" s="45">
        <f t="shared" si="14"/>
        <v>0.48879216539717085</v>
      </c>
      <c r="D21" s="18">
        <v>19230</v>
      </c>
      <c r="E21" s="45">
        <f t="shared" si="1"/>
        <v>0.32973251028806583</v>
      </c>
      <c r="F21" s="18">
        <v>25630</v>
      </c>
      <c r="G21" s="45">
        <f t="shared" si="2"/>
        <v>0.40981771666133676</v>
      </c>
      <c r="H21" s="18">
        <v>26120</v>
      </c>
      <c r="I21" s="45">
        <f t="shared" si="3"/>
        <v>0.4551315560202126</v>
      </c>
      <c r="J21" s="18">
        <v>25180</v>
      </c>
      <c r="K21" s="45">
        <f t="shared" si="4"/>
        <v>0.4611721611721612</v>
      </c>
      <c r="L21" s="18">
        <v>24165</v>
      </c>
      <c r="M21" s="45">
        <f t="shared" si="5"/>
        <v>0.43840711175616837</v>
      </c>
      <c r="N21" s="18">
        <v>23189</v>
      </c>
      <c r="O21" s="45">
        <f t="shared" si="6"/>
        <v>0.4437236892460773</v>
      </c>
      <c r="P21" s="18">
        <v>24122</v>
      </c>
      <c r="Q21" s="45">
        <f t="shared" si="7"/>
        <v>0.4113574351978172</v>
      </c>
      <c r="R21" s="18">
        <v>25550</v>
      </c>
      <c r="S21" s="45">
        <f t="shared" si="8"/>
        <v>0.4106396657023465</v>
      </c>
      <c r="T21" s="18">
        <v>32170</v>
      </c>
      <c r="U21" s="45">
        <f t="shared" si="9"/>
        <v>0.44905080960357341</v>
      </c>
      <c r="V21" s="18">
        <v>36420</v>
      </c>
      <c r="W21" s="45">
        <f t="shared" si="10"/>
        <v>0.4841797394310024</v>
      </c>
      <c r="X21" s="18">
        <v>37560</v>
      </c>
      <c r="Y21" s="45">
        <f t="shared" si="11"/>
        <v>0.47871526892684169</v>
      </c>
      <c r="Z21" s="3">
        <f t="shared" si="15"/>
        <v>321800.78200456052</v>
      </c>
      <c r="AA21" s="45">
        <f t="shared" si="12"/>
        <v>0.43940245508296538</v>
      </c>
    </row>
    <row r="22" spans="1:28" x14ac:dyDescent="0.25">
      <c r="A22" s="13" t="s">
        <v>34</v>
      </c>
      <c r="B22" s="18">
        <v>3578</v>
      </c>
      <c r="C22" s="45">
        <f t="shared" si="14"/>
        <v>7.7867247007616977E-2</v>
      </c>
      <c r="D22" s="18">
        <v>3080</v>
      </c>
      <c r="E22" s="45">
        <f t="shared" si="1"/>
        <v>5.2812071330589849E-2</v>
      </c>
      <c r="F22" s="18">
        <v>4100</v>
      </c>
      <c r="G22" s="45">
        <f t="shared" si="2"/>
        <v>6.5558042852574355E-2</v>
      </c>
      <c r="H22" s="18">
        <v>4200</v>
      </c>
      <c r="I22" s="45">
        <f t="shared" si="3"/>
        <v>7.3183481442760059E-2</v>
      </c>
      <c r="J22" s="18">
        <v>4025</v>
      </c>
      <c r="K22" s="45">
        <f t="shared" si="4"/>
        <v>7.371794871794872E-2</v>
      </c>
      <c r="L22" s="18">
        <v>3870</v>
      </c>
      <c r="M22" s="45">
        <f t="shared" si="5"/>
        <v>7.0210449927431057E-2</v>
      </c>
      <c r="N22" s="18">
        <v>3725</v>
      </c>
      <c r="O22" s="45">
        <f t="shared" si="6"/>
        <v>7.1278224263298884E-2</v>
      </c>
      <c r="P22" s="18">
        <v>3890</v>
      </c>
      <c r="Q22" s="45">
        <f t="shared" si="7"/>
        <v>6.6336971350613921E-2</v>
      </c>
      <c r="R22" s="18">
        <v>4095</v>
      </c>
      <c r="S22" s="45">
        <f t="shared" si="8"/>
        <v>6.5814850530376084E-2</v>
      </c>
      <c r="T22" s="18">
        <v>5175</v>
      </c>
      <c r="U22" s="45">
        <f t="shared" si="9"/>
        <v>7.2236180904522607E-2</v>
      </c>
      <c r="V22" s="18">
        <v>5850</v>
      </c>
      <c r="W22" s="45">
        <f t="shared" si="10"/>
        <v>7.7771869183727735E-2</v>
      </c>
      <c r="X22" s="18">
        <v>6050</v>
      </c>
      <c r="Y22" s="45">
        <f t="shared" si="11"/>
        <v>7.7109355085393835E-2</v>
      </c>
      <c r="Z22" s="3">
        <f t="shared" si="15"/>
        <v>51638.76678733751</v>
      </c>
      <c r="AA22" s="45">
        <f t="shared" si="12"/>
        <v>7.0510086279067005E-2</v>
      </c>
      <c r="AB22" s="4"/>
    </row>
    <row r="23" spans="1:28" x14ac:dyDescent="0.25">
      <c r="A23" s="13" t="s">
        <v>31</v>
      </c>
      <c r="B23" s="18">
        <v>8250</v>
      </c>
      <c r="C23" s="45">
        <f t="shared" si="14"/>
        <v>0.1795429815016322</v>
      </c>
      <c r="D23" s="18">
        <v>8250</v>
      </c>
      <c r="E23" s="45">
        <f t="shared" si="1"/>
        <v>0.14146090534979425</v>
      </c>
      <c r="F23" s="18">
        <v>8250</v>
      </c>
      <c r="G23" s="45">
        <f t="shared" si="2"/>
        <v>0.13191557403261914</v>
      </c>
      <c r="H23" s="18">
        <v>8250</v>
      </c>
      <c r="I23" s="45">
        <f t="shared" si="3"/>
        <v>0.14375326711970726</v>
      </c>
      <c r="J23" s="18">
        <v>8250</v>
      </c>
      <c r="K23" s="45">
        <f t="shared" si="4"/>
        <v>0.15109890109890109</v>
      </c>
      <c r="L23" s="18">
        <v>8250</v>
      </c>
      <c r="M23" s="45">
        <f t="shared" si="5"/>
        <v>0.14967343976777939</v>
      </c>
      <c r="N23" s="18">
        <v>8250</v>
      </c>
      <c r="O23" s="45">
        <f t="shared" si="6"/>
        <v>0.15786452353616534</v>
      </c>
      <c r="P23" s="18">
        <v>8250</v>
      </c>
      <c r="Q23" s="45">
        <f t="shared" si="7"/>
        <v>0.14068894952251024</v>
      </c>
      <c r="R23" s="18">
        <v>8250</v>
      </c>
      <c r="S23" s="45">
        <f t="shared" si="8"/>
        <v>0.13259402121504341</v>
      </c>
      <c r="T23" s="18">
        <v>8250</v>
      </c>
      <c r="U23" s="45">
        <f t="shared" si="9"/>
        <v>0.11515912897822446</v>
      </c>
      <c r="V23" s="18">
        <v>8250</v>
      </c>
      <c r="W23" s="45">
        <f t="shared" si="10"/>
        <v>0.10967827705397501</v>
      </c>
      <c r="X23" s="18">
        <v>8250</v>
      </c>
      <c r="Y23" s="45">
        <f t="shared" si="11"/>
        <v>0.10514912057099159</v>
      </c>
      <c r="Z23" s="3">
        <f t="shared" si="15"/>
        <v>99001.553429969164</v>
      </c>
      <c r="AA23" s="45">
        <f t="shared" si="12"/>
        <v>0.13518154108630887</v>
      </c>
    </row>
    <row r="24" spans="1:28" x14ac:dyDescent="0.25">
      <c r="A24" s="13" t="s">
        <v>2</v>
      </c>
      <c r="B24" s="18">
        <v>529</v>
      </c>
      <c r="C24" s="45">
        <f t="shared" si="14"/>
        <v>1.1512513601741024E-2</v>
      </c>
      <c r="D24" s="18"/>
      <c r="E24" s="45">
        <f t="shared" si="1"/>
        <v>0</v>
      </c>
      <c r="F24" s="18">
        <v>361</v>
      </c>
      <c r="G24" s="45">
        <f t="shared" si="2"/>
        <v>5.7723057243364243E-3</v>
      </c>
      <c r="H24" s="18"/>
      <c r="I24" s="45">
        <f t="shared" si="3"/>
        <v>0</v>
      </c>
      <c r="J24" s="18"/>
      <c r="K24" s="45">
        <f t="shared" si="4"/>
        <v>0</v>
      </c>
      <c r="L24" s="18">
        <v>924</v>
      </c>
      <c r="M24" s="45">
        <f t="shared" si="5"/>
        <v>1.6763425253991292E-2</v>
      </c>
      <c r="N24" s="18"/>
      <c r="O24" s="45">
        <f t="shared" si="6"/>
        <v>0</v>
      </c>
      <c r="P24" s="18"/>
      <c r="Q24" s="45">
        <f t="shared" si="7"/>
        <v>0</v>
      </c>
      <c r="R24" s="18">
        <v>428</v>
      </c>
      <c r="S24" s="45">
        <f t="shared" si="8"/>
        <v>6.8788171006107365E-3</v>
      </c>
      <c r="T24" s="18"/>
      <c r="U24" s="45">
        <f t="shared" si="9"/>
        <v>0</v>
      </c>
      <c r="V24" s="18"/>
      <c r="W24" s="45">
        <f t="shared" si="10"/>
        <v>0</v>
      </c>
      <c r="X24" s="18"/>
      <c r="Y24" s="45">
        <f t="shared" si="11"/>
        <v>0</v>
      </c>
      <c r="Z24" s="3">
        <f t="shared" si="15"/>
        <v>2242.0409270616806</v>
      </c>
      <c r="AA24" s="45">
        <f t="shared" si="12"/>
        <v>3.0613918387974227E-3</v>
      </c>
    </row>
    <row r="25" spans="1:28" x14ac:dyDescent="0.25">
      <c r="A25" s="13" t="s">
        <v>3</v>
      </c>
      <c r="B25" s="18">
        <v>324</v>
      </c>
      <c r="C25" s="45">
        <f t="shared" si="14"/>
        <v>7.0511425462459199E-3</v>
      </c>
      <c r="D25" s="18">
        <v>324</v>
      </c>
      <c r="E25" s="45">
        <f t="shared" si="1"/>
        <v>5.5555555555555558E-3</v>
      </c>
      <c r="F25" s="18">
        <v>324</v>
      </c>
      <c r="G25" s="45">
        <f t="shared" si="2"/>
        <v>5.1806843620083145E-3</v>
      </c>
      <c r="H25" s="18">
        <v>324</v>
      </c>
      <c r="I25" s="45">
        <f t="shared" si="3"/>
        <v>5.6455828541557762E-3</v>
      </c>
      <c r="J25" s="18">
        <v>324</v>
      </c>
      <c r="K25" s="45">
        <f t="shared" si="4"/>
        <v>5.9340659340659345E-3</v>
      </c>
      <c r="L25" s="18">
        <v>324</v>
      </c>
      <c r="M25" s="45">
        <f t="shared" si="5"/>
        <v>5.8780841799709726E-3</v>
      </c>
      <c r="N25" s="18">
        <v>324</v>
      </c>
      <c r="O25" s="45">
        <f t="shared" si="6"/>
        <v>6.1997703788748562E-3</v>
      </c>
      <c r="P25" s="18">
        <v>324</v>
      </c>
      <c r="Q25" s="45">
        <f t="shared" si="7"/>
        <v>5.5252387448840382E-3</v>
      </c>
      <c r="R25" s="18">
        <v>324</v>
      </c>
      <c r="S25" s="45">
        <f t="shared" si="8"/>
        <v>5.2073288331726132E-3</v>
      </c>
      <c r="T25" s="18">
        <v>324</v>
      </c>
      <c r="U25" s="45">
        <f t="shared" si="9"/>
        <v>4.522613065326633E-3</v>
      </c>
      <c r="V25" s="18">
        <v>324</v>
      </c>
      <c r="W25" s="45">
        <f t="shared" si="10"/>
        <v>4.3073650624833818E-3</v>
      </c>
      <c r="X25" s="18">
        <v>324</v>
      </c>
      <c r="Y25" s="45">
        <f t="shared" si="11"/>
        <v>4.1294927351516698E-3</v>
      </c>
      <c r="Z25" s="3">
        <f t="shared" si="15"/>
        <v>3888.0610074315168</v>
      </c>
      <c r="AA25" s="45">
        <f t="shared" si="12"/>
        <v>5.3089477953895854E-3</v>
      </c>
    </row>
    <row r="26" spans="1:28" x14ac:dyDescent="0.25">
      <c r="A26" s="13" t="s">
        <v>4</v>
      </c>
      <c r="B26" s="18">
        <v>1260</v>
      </c>
      <c r="C26" s="45">
        <f t="shared" si="14"/>
        <v>2.7421109902067465E-2</v>
      </c>
      <c r="D26" s="18"/>
      <c r="E26" s="45">
        <f t="shared" si="1"/>
        <v>0</v>
      </c>
      <c r="F26" s="18"/>
      <c r="G26" s="45">
        <f t="shared" si="2"/>
        <v>0</v>
      </c>
      <c r="H26" s="18"/>
      <c r="I26" s="45">
        <f t="shared" si="3"/>
        <v>0</v>
      </c>
      <c r="J26" s="18">
        <v>1360</v>
      </c>
      <c r="K26" s="45">
        <f t="shared" si="4"/>
        <v>2.490842490842491E-2</v>
      </c>
      <c r="L26" s="18"/>
      <c r="M26" s="45">
        <f t="shared" si="5"/>
        <v>0</v>
      </c>
      <c r="N26" s="18"/>
      <c r="O26" s="45">
        <f t="shared" si="6"/>
        <v>0</v>
      </c>
      <c r="P26" s="18"/>
      <c r="Q26" s="45">
        <f t="shared" si="7"/>
        <v>0</v>
      </c>
      <c r="R26" s="18">
        <v>1680</v>
      </c>
      <c r="S26" s="45">
        <f t="shared" si="8"/>
        <v>2.7000964320154291E-2</v>
      </c>
      <c r="T26" s="18"/>
      <c r="U26" s="45">
        <f t="shared" si="9"/>
        <v>0</v>
      </c>
      <c r="V26" s="18"/>
      <c r="W26" s="45">
        <f t="shared" si="10"/>
        <v>0</v>
      </c>
      <c r="X26" s="18"/>
      <c r="Y26" s="45">
        <f t="shared" si="11"/>
        <v>0</v>
      </c>
      <c r="Z26" s="3">
        <f t="shared" si="15"/>
        <v>4300.0793304991303</v>
      </c>
      <c r="AA26" s="45">
        <f t="shared" si="12"/>
        <v>5.8715376734107955E-3</v>
      </c>
    </row>
    <row r="27" spans="1:28" x14ac:dyDescent="0.25">
      <c r="A27" s="13" t="s">
        <v>5</v>
      </c>
      <c r="B27" s="18">
        <v>636</v>
      </c>
      <c r="C27" s="45">
        <f t="shared" si="14"/>
        <v>1.3841131664853101E-2</v>
      </c>
      <c r="D27" s="18">
        <v>640</v>
      </c>
      <c r="E27" s="45">
        <f t="shared" si="1"/>
        <v>1.0973936899862825E-2</v>
      </c>
      <c r="F27" s="18">
        <v>640</v>
      </c>
      <c r="G27" s="45">
        <f t="shared" si="2"/>
        <v>1.0233450591621363E-2</v>
      </c>
      <c r="H27" s="18">
        <v>640</v>
      </c>
      <c r="I27" s="45">
        <f t="shared" si="3"/>
        <v>1.1151768600801533E-2</v>
      </c>
      <c r="J27" s="18">
        <v>629</v>
      </c>
      <c r="K27" s="45">
        <f t="shared" si="4"/>
        <v>1.152014652014652E-2</v>
      </c>
      <c r="L27" s="18">
        <v>590</v>
      </c>
      <c r="M27" s="45">
        <f t="shared" si="5"/>
        <v>1.0703918722786648E-2</v>
      </c>
      <c r="N27" s="18">
        <v>622</v>
      </c>
      <c r="O27" s="45">
        <f t="shared" si="6"/>
        <v>1.1902028319938768E-2</v>
      </c>
      <c r="P27" s="18">
        <v>624</v>
      </c>
      <c r="Q27" s="45">
        <f t="shared" si="7"/>
        <v>1.0641200545702592E-2</v>
      </c>
      <c r="R27" s="18">
        <v>598</v>
      </c>
      <c r="S27" s="45">
        <f t="shared" si="8"/>
        <v>9.6110575377692069E-3</v>
      </c>
      <c r="T27" s="18">
        <v>630</v>
      </c>
      <c r="U27" s="45">
        <f t="shared" si="9"/>
        <v>8.7939698492462311E-3</v>
      </c>
      <c r="V27" s="18">
        <v>640</v>
      </c>
      <c r="W27" s="45">
        <f t="shared" si="10"/>
        <v>8.5083754320659406E-3</v>
      </c>
      <c r="X27" s="18">
        <v>629</v>
      </c>
      <c r="Y27" s="45">
        <f t="shared" si="11"/>
        <v>8.0168238592913579E-3</v>
      </c>
      <c r="Z27" s="3">
        <f t="shared" si="15"/>
        <v>7518.1178809846851</v>
      </c>
      <c r="AA27" s="45">
        <f t="shared" si="12"/>
        <v>1.0265604185079312E-2</v>
      </c>
    </row>
    <row r="28" spans="1:28" x14ac:dyDescent="0.25">
      <c r="A28" s="47" t="s">
        <v>21</v>
      </c>
      <c r="B28" s="48">
        <f t="shared" ref="B28:X28" si="16">SUM(B15:B27)</f>
        <v>38054</v>
      </c>
      <c r="C28" s="49">
        <f t="shared" si="14"/>
        <v>0.82816104461371054</v>
      </c>
      <c r="D28" s="48">
        <f t="shared" si="16"/>
        <v>32018</v>
      </c>
      <c r="E28" s="49">
        <f t="shared" si="1"/>
        <v>0.54900548696844997</v>
      </c>
      <c r="F28" s="48">
        <f t="shared" si="16"/>
        <v>40469</v>
      </c>
      <c r="G28" s="49">
        <f t="shared" si="2"/>
        <v>0.64708986248800771</v>
      </c>
      <c r="H28" s="48">
        <f t="shared" si="16"/>
        <v>40478</v>
      </c>
      <c r="I28" s="49">
        <f t="shared" si="3"/>
        <v>0.70531451472381945</v>
      </c>
      <c r="J28" s="48">
        <f t="shared" si="16"/>
        <v>40732</v>
      </c>
      <c r="K28" s="49">
        <f t="shared" si="4"/>
        <v>0.746007326007326</v>
      </c>
      <c r="L28" s="48">
        <f t="shared" si="16"/>
        <v>38807</v>
      </c>
      <c r="M28" s="49">
        <f t="shared" si="5"/>
        <v>0.70404571843251085</v>
      </c>
      <c r="N28" s="48">
        <f t="shared" si="16"/>
        <v>36804</v>
      </c>
      <c r="O28" s="49">
        <f t="shared" si="6"/>
        <v>0.70424799081515499</v>
      </c>
      <c r="P28" s="48">
        <f t="shared" si="16"/>
        <v>37704</v>
      </c>
      <c r="Q28" s="49">
        <f t="shared" si="7"/>
        <v>0.64297407912687587</v>
      </c>
      <c r="R28" s="48">
        <f t="shared" si="16"/>
        <v>41489</v>
      </c>
      <c r="S28" s="49">
        <f t="shared" si="8"/>
        <v>0.66681131468981036</v>
      </c>
      <c r="T28" s="48">
        <f t="shared" si="16"/>
        <v>46893</v>
      </c>
      <c r="U28" s="49">
        <f t="shared" si="9"/>
        <v>0.65456448911222775</v>
      </c>
      <c r="V28" s="48">
        <f t="shared" si="16"/>
        <v>52813</v>
      </c>
      <c r="W28" s="49">
        <f t="shared" si="10"/>
        <v>0.70211379952140385</v>
      </c>
      <c r="X28" s="48">
        <f t="shared" si="16"/>
        <v>53157</v>
      </c>
      <c r="Y28" s="49">
        <f t="shared" si="11"/>
        <v>0.67750446087178184</v>
      </c>
      <c r="Z28" s="50">
        <f t="shared" si="15"/>
        <v>499425.55033562641</v>
      </c>
      <c r="AA28" s="49">
        <f t="shared" si="12"/>
        <v>0.68193996167953796</v>
      </c>
    </row>
    <row r="29" spans="1:28" x14ac:dyDescent="0.25">
      <c r="A29" s="10"/>
      <c r="B29" s="18"/>
      <c r="C29" s="45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3"/>
      <c r="AA29" s="18"/>
    </row>
  </sheetData>
  <mergeCells count="3">
    <mergeCell ref="A1:Z1"/>
    <mergeCell ref="A2:Z2"/>
    <mergeCell ref="A3:Z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Sample COA</vt:lpstr>
      <vt:lpstr>IS 2019</vt:lpstr>
      <vt:lpstr>SoOE 2019</vt:lpstr>
      <vt:lpstr>BS 2019</vt:lpstr>
      <vt:lpstr>SoCF 2019</vt:lpstr>
      <vt:lpstr>CFA Template</vt:lpstr>
      <vt:lpstr>CFA 2019</vt:lpstr>
      <vt:lpstr>CFA qtr comp</vt:lpstr>
      <vt:lpstr>% of Sales</vt:lpstr>
      <vt:lpstr>FC+25</vt:lpstr>
      <vt:lpstr>FC+10</vt:lpstr>
      <vt:lpstr>FC-25</vt:lpstr>
    </vt:vector>
  </TitlesOfParts>
  <Company>Cococnino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image</dc:creator>
  <cp:lastModifiedBy>Cindy Scott</cp:lastModifiedBy>
  <cp:lastPrinted>2020-02-27T18:58:40Z</cp:lastPrinted>
  <dcterms:created xsi:type="dcterms:W3CDTF">2005-07-28T05:05:08Z</dcterms:created>
  <dcterms:modified xsi:type="dcterms:W3CDTF">2021-06-03T14:59:57Z</dcterms:modified>
</cp:coreProperties>
</file>